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tabRatio="730" activeTab="2"/>
  </bookViews>
  <sheets>
    <sheet name="第一部分（单页）" sheetId="1" r:id="rId1"/>
    <sheet name="A0空白页" sheetId="2" r:id="rId2"/>
    <sheet name="A1全区预算收入执行" sheetId="3" r:id="rId3"/>
    <sheet name="A2全区预算支出执行" sheetId="4" r:id="rId4"/>
    <sheet name="A3全区基金收入" sheetId="5" r:id="rId5"/>
    <sheet name="A4全区基金支出 " sheetId="6" r:id="rId6"/>
    <sheet name="A5全区国有资本经营预算收支" sheetId="7" r:id="rId7"/>
    <sheet name="A6全区社保基金收支情况表" sheetId="8" r:id="rId8"/>
    <sheet name="A7全区财政专户收支" sheetId="9" r:id="rId9"/>
    <sheet name="A82016年区地方政府债务限额、债务余额及债券情况表" sheetId="10" r:id="rId10"/>
    <sheet name="第二部分（单页）" sheetId="11" r:id="rId11"/>
    <sheet name="B0空白页" sheetId="12" r:id="rId12"/>
    <sheet name="B1区级预算收入执行" sheetId="13" r:id="rId13"/>
    <sheet name="B2区级预算支出执行" sheetId="14" r:id="rId14"/>
    <sheet name="B3区级基金收入" sheetId="15" r:id="rId15"/>
    <sheet name="B4区级基金支出" sheetId="16" r:id="rId16"/>
    <sheet name="B5区级国有资本经营预算收支" sheetId="17" r:id="rId17"/>
    <sheet name="B6区级社保基金收支情况表" sheetId="18" r:id="rId18"/>
    <sheet name="B7区级财政专户收支" sheetId="19" r:id="rId19"/>
    <sheet name="B8区对下税收返还及转移支付执行情况表 " sheetId="20" r:id="rId20"/>
    <sheet name="B9区对下基金转移支付" sheetId="21" r:id="rId21"/>
    <sheet name="第三部分（单页）" sheetId="22" r:id="rId22"/>
    <sheet name="C0空白页 " sheetId="23" r:id="rId23"/>
    <sheet name="C1全区收入预算" sheetId="24" r:id="rId24"/>
    <sheet name="C2全区支出预算" sheetId="25" r:id="rId25"/>
    <sheet name="C3全区基金收入预算" sheetId="26" r:id="rId26"/>
    <sheet name="C4全区基金支出预算" sheetId="27" r:id="rId27"/>
    <sheet name="C5全区国有资本经营预算收支" sheetId="28" r:id="rId28"/>
    <sheet name="C6全区社保基金预算情况表 " sheetId="29" r:id="rId29"/>
    <sheet name="C7全区财政专户收支预算表 " sheetId="30" r:id="rId30"/>
    <sheet name="C82017年债务及债券情况表" sheetId="31" r:id="rId31"/>
    <sheet name="第四部分（单页） " sheetId="32" r:id="rId32"/>
    <sheet name="D0空白页 " sheetId="33" r:id="rId33"/>
    <sheet name="D1区级收入预算" sheetId="34" r:id="rId34"/>
    <sheet name="D2区级支出预算" sheetId="35" r:id="rId35"/>
    <sheet name="D3区级支出细化" sheetId="36" r:id="rId36"/>
    <sheet name="D4区级支出经济分类" sheetId="37" r:id="rId37"/>
    <sheet name="D5区级基金收入预算" sheetId="38" r:id="rId38"/>
    <sheet name="D6区级基金支出预算" sheetId="39" r:id="rId39"/>
    <sheet name="D7全区国有资本经营预算收支" sheetId="40" r:id="rId40"/>
    <sheet name="D8区级社保基金预算情况表" sheetId="41" r:id="rId41"/>
    <sheet name="D9区级财政专户收支预算表" sheetId="42" r:id="rId42"/>
    <sheet name="D10区对下税收返还及转移支付预算表" sheetId="43" r:id="rId43"/>
    <sheet name="D11区对下基金转移支付" sheetId="44" r:id="rId44"/>
    <sheet name="第五部分" sheetId="45" r:id="rId45"/>
    <sheet name="E0空白页" sheetId="46" r:id="rId46"/>
    <sheet name="E1街道办一般预算收入表 " sheetId="47" r:id="rId47"/>
    <sheet name="E2街道办一般预算支出表 " sheetId="48" r:id="rId48"/>
    <sheet name="E3街道办基金收入表" sheetId="49" r:id="rId49"/>
    <sheet name="E4街道办基金支出表" sheetId="50" r:id="rId50"/>
  </sheets>
  <externalReferences>
    <externalReference r:id="rId53"/>
    <externalReference r:id="rId54"/>
    <externalReference r:id="rId55"/>
  </externalReferences>
  <definedNames>
    <definedName name="_Fill" hidden="1">#N/A</definedName>
    <definedName name="_JC22" localSheetId="7" hidden="1">{"Summ CFT",#N/A,FALSE,"CFT";"Full CFT",#N/A,FALSE,"CFT"}</definedName>
    <definedName name="_JC22" localSheetId="8" hidden="1">{"Summ CFT",#N/A,FALSE,"CFT";"Full CFT",#N/A,FALSE,"CFT"}</definedName>
    <definedName name="_JC22" localSheetId="9" hidden="1">{"Summ CFT",#N/A,FALSE,"CFT";"Full CFT",#N/A,FALSE,"CFT"}</definedName>
    <definedName name="_JC22" localSheetId="17" hidden="1">{"Summ CFT",#N/A,FALSE,"CFT";"Full CFT",#N/A,FALSE,"CFT"}</definedName>
    <definedName name="_JC22" localSheetId="18" hidden="1">{"Summ CFT",#N/A,FALSE,"CFT";"Full CFT",#N/A,FALSE,"CFT"}</definedName>
    <definedName name="_JC22" localSheetId="19" hidden="1">{"Summ CFT",#N/A,FALSE,"CFT";"Full CFT",#N/A,FALSE,"CFT"}</definedName>
    <definedName name="_JC22" localSheetId="20" hidden="1">{"Summ CFT",#N/A,FALSE,"CFT";"Full CFT",#N/A,FALSE,"CFT"}</definedName>
    <definedName name="_JC22" localSheetId="28" hidden="1">{"Summ CFT",#N/A,FALSE,"CFT";"Full CFT",#N/A,FALSE,"CFT"}</definedName>
    <definedName name="_JC22" localSheetId="29" hidden="1">{"Summ CFT",#N/A,FALSE,"CFT";"Full CFT",#N/A,FALSE,"CFT"}</definedName>
    <definedName name="_JC22" localSheetId="30" hidden="1">{"Summ CFT",#N/A,FALSE,"CFT";"Full CFT",#N/A,FALSE,"CFT"}</definedName>
    <definedName name="_JC22" localSheetId="42" hidden="1">{"Summ CFT",#N/A,FALSE,"CFT";"Full CFT",#N/A,FALSE,"CFT"}</definedName>
    <definedName name="_JC22" localSheetId="43" hidden="1">{"Summ CFT",#N/A,FALSE,"CFT";"Full CFT",#N/A,FALSE,"CFT"}</definedName>
    <definedName name="_JC22" localSheetId="40" hidden="1">{"Summ CFT",#N/A,FALSE,"CFT";"Full CFT",#N/A,FALSE,"CFT"}</definedName>
    <definedName name="_JC22" localSheetId="41" hidden="1">{"Summ CFT",#N/A,FALSE,"CFT";"Full CFT",#N/A,FALSE,"CFT"}</definedName>
    <definedName name="_JC22" localSheetId="44" hidden="1">{"Summ CFT",#N/A,FALSE,"CFT";"Full CFT",#N/A,FALSE,"CFT"}</definedName>
    <definedName name="_JC22" hidden="1">{"Summ CFT",#N/A,FALSE,"CFT";"Full CFT",#N/A,FALSE,"CFT"}</definedName>
    <definedName name="_Order1" hidden="1">255</definedName>
    <definedName name="_Order2" hidden="1">255</definedName>
    <definedName name="_wc21" localSheetId="7" hidden="1">{"Summ CFT",#N/A,FALSE,"CFT";"Full CFT",#N/A,FALSE,"CFT"}</definedName>
    <definedName name="_wc21" localSheetId="8" hidden="1">{"Summ CFT",#N/A,FALSE,"CFT";"Full CFT",#N/A,FALSE,"CFT"}</definedName>
    <definedName name="_wc21" localSheetId="9" hidden="1">{"Summ CFT",#N/A,FALSE,"CFT";"Full CFT",#N/A,FALSE,"CFT"}</definedName>
    <definedName name="_wc21" localSheetId="17" hidden="1">{"Summ CFT",#N/A,FALSE,"CFT";"Full CFT",#N/A,FALSE,"CFT"}</definedName>
    <definedName name="_wc21" localSheetId="18" hidden="1">{"Summ CFT",#N/A,FALSE,"CFT";"Full CFT",#N/A,FALSE,"CFT"}</definedName>
    <definedName name="_wc21" localSheetId="19" hidden="1">{"Summ CFT",#N/A,FALSE,"CFT";"Full CFT",#N/A,FALSE,"CFT"}</definedName>
    <definedName name="_wc21" localSheetId="20" hidden="1">{"Summ CFT",#N/A,FALSE,"CFT";"Full CFT",#N/A,FALSE,"CFT"}</definedName>
    <definedName name="_wc21" localSheetId="28" hidden="1">{"Summ CFT",#N/A,FALSE,"CFT";"Full CFT",#N/A,FALSE,"CFT"}</definedName>
    <definedName name="_wc21" localSheetId="29" hidden="1">{"Summ CFT",#N/A,FALSE,"CFT";"Full CFT",#N/A,FALSE,"CFT"}</definedName>
    <definedName name="_wc21" localSheetId="30" hidden="1">{"Summ CFT",#N/A,FALSE,"CFT";"Full CFT",#N/A,FALSE,"CFT"}</definedName>
    <definedName name="_wc21" localSheetId="42" hidden="1">{"Summ CFT",#N/A,FALSE,"CFT";"Full CFT",#N/A,FALSE,"CFT"}</definedName>
    <definedName name="_wc21" localSheetId="43" hidden="1">{"Summ CFT",#N/A,FALSE,"CFT";"Full CFT",#N/A,FALSE,"CFT"}</definedName>
    <definedName name="_wc21" localSheetId="40" hidden="1">{"Summ CFT",#N/A,FALSE,"CFT";"Full CFT",#N/A,FALSE,"CFT"}</definedName>
    <definedName name="_wc21" localSheetId="41" hidden="1">{"Summ CFT",#N/A,FALSE,"CFT";"Full CFT",#N/A,FALSE,"CFT"}</definedName>
    <definedName name="_wc21" localSheetId="44" hidden="1">{"Summ CFT",#N/A,FALSE,"CFT";"Full CFT",#N/A,FALSE,"CFT"}</definedName>
    <definedName name="_wc21" hidden="1">{"Summ CFT",#N/A,FALSE,"CFT";"Full CFT",#N/A,FALSE,"CFT"}</definedName>
    <definedName name="_xlfn.IFERROR" hidden="1">#NAME?</definedName>
    <definedName name="j11111111" localSheetId="20" hidden="1">{"Summ CFT",#N/A,FALSE,"CFT";"Full CFT",#N/A,FALSE,"CFT"}</definedName>
    <definedName name="j11111111" localSheetId="43" hidden="1">{"Summ CFT",#N/A,FALSE,"CFT";"Full CFT",#N/A,FALSE,"CFT"}</definedName>
    <definedName name="j11111111" hidden="1">{"Summ CFT",#N/A,FALSE,"CFT";"Full CFT",#N/A,FALSE,"CFT"}</definedName>
    <definedName name="_xlnm.Print_Area" localSheetId="24">'C2全区支出预算'!$A$1:$D$32</definedName>
    <definedName name="_xlnm.Print_Area" localSheetId="25">'C3全区基金收入预算'!$A$1:$D$21</definedName>
    <definedName name="_xlnm.Print_Area" localSheetId="37">'D5区级基金收入预算'!$A$1:$D$21</definedName>
    <definedName name="_xlnm.Print_Area" localSheetId="10">'第二部分（单页）'!$A$1:$A$27</definedName>
    <definedName name="_xlnm.Print_Area" localSheetId="21">'第三部分（单页）'!$A$1:$A$19</definedName>
    <definedName name="_xlnm.Print_Area" localSheetId="44">'第五部分'!$A$1:$A$19</definedName>
    <definedName name="_xlnm.Print_Area" localSheetId="0">'第一部分（单页）'!$A$1:$A$17</definedName>
    <definedName name="_xlnm.Print_Titles" localSheetId="35">'D3区级支出细化'!$1:$4</definedName>
    <definedName name="_xlnm.Print_Titles" localSheetId="36">'D4区级支出经济分类'!$1:$3</definedName>
    <definedName name="_xlnm.Print_Titles" localSheetId="46">'E1街道办一般预算收入表 '!$1:$3</definedName>
    <definedName name="_xlnm.Print_Titles" localSheetId="47">'E2街道办一般预算支出表 '!$1:$3</definedName>
    <definedName name="_xlnm.Print_Titles" localSheetId="48">'E3街道办基金收入表'!$1:$3</definedName>
    <definedName name="_xlnm.Print_Titles" localSheetId="49">'E4街道办基金支出表'!$1:$3</definedName>
    <definedName name="_xlnm.Print_Titles" hidden="1">#N/A</definedName>
    <definedName name="wrn.Cash._.Flow._.Trackers." localSheetId="7" hidden="1">{"Summ CFT",#N/A,FALSE,"CFT";"Full CFT",#N/A,FALSE,"CFT"}</definedName>
    <definedName name="wrn.Cash._.Flow._.Trackers." localSheetId="8" hidden="1">{"Summ CFT",#N/A,FALSE,"CFT";"Full CFT",#N/A,FALSE,"CFT"}</definedName>
    <definedName name="wrn.Cash._.Flow._.Trackers." localSheetId="9" hidden="1">{"Summ CFT",#N/A,FALSE,"CFT";"Full CFT",#N/A,FALSE,"CFT"}</definedName>
    <definedName name="wrn.Cash._.Flow._.Trackers." localSheetId="17" hidden="1">{"Summ CFT",#N/A,FALSE,"CFT";"Full CFT",#N/A,FALSE,"CFT"}</definedName>
    <definedName name="wrn.Cash._.Flow._.Trackers." localSheetId="18" hidden="1">{"Summ CFT",#N/A,FALSE,"CFT";"Full CFT",#N/A,FALSE,"CFT"}</definedName>
    <definedName name="wrn.Cash._.Flow._.Trackers." localSheetId="19" hidden="1">{"Summ CFT",#N/A,FALSE,"CFT";"Full CFT",#N/A,FALSE,"CFT"}</definedName>
    <definedName name="wrn.Cash._.Flow._.Trackers." localSheetId="20" hidden="1">{"Summ CFT",#N/A,FALSE,"CFT";"Full CFT",#N/A,FALSE,"CFT"}</definedName>
    <definedName name="wrn.Cash._.Flow._.Trackers." localSheetId="28" hidden="1">{"Summ CFT",#N/A,FALSE,"CFT";"Full CFT",#N/A,FALSE,"CFT"}</definedName>
    <definedName name="wrn.Cash._.Flow._.Trackers." localSheetId="29" hidden="1">{"Summ CFT",#N/A,FALSE,"CFT";"Full CFT",#N/A,FALSE,"CFT"}</definedName>
    <definedName name="wrn.Cash._.Flow._.Trackers." localSheetId="30" hidden="1">{"Summ CFT",#N/A,FALSE,"CFT";"Full CFT",#N/A,FALSE,"CFT"}</definedName>
    <definedName name="wrn.Cash._.Flow._.Trackers." localSheetId="42" hidden="1">{"Summ CFT",#N/A,FALSE,"CFT";"Full CFT",#N/A,FALSE,"CFT"}</definedName>
    <definedName name="wrn.Cash._.Flow._.Trackers." localSheetId="43" hidden="1">{"Summ CFT",#N/A,FALSE,"CFT";"Full CFT",#N/A,FALSE,"CFT"}</definedName>
    <definedName name="wrn.Cash._.Flow._.Trackers." localSheetId="40" hidden="1">{"Summ CFT",#N/A,FALSE,"CFT";"Full CFT",#N/A,FALSE,"CFT"}</definedName>
    <definedName name="wrn.Cash._.Flow._.Trackers." localSheetId="41" hidden="1">{"Summ CFT",#N/A,FALSE,"CFT";"Full CFT",#N/A,FALSE,"CFT"}</definedName>
    <definedName name="wrn.Cash._.Flow._.Trackers." localSheetId="44" hidden="1">{"Summ CFT",#N/A,FALSE,"CFT";"Full CFT",#N/A,FALSE,"CFT"}</definedName>
    <definedName name="wrn.Cash._.Flow._.Trackers." hidden="1">{"Summ CFT",#N/A,FALSE,"CFT";"Full CFT",#N/A,FALSE,"CFT"}</definedName>
    <definedName name="wrn.Full._.Package._.Print." localSheetId="7"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8"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9"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17"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18"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19"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20"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28"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29"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30"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42"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43"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40"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41"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localSheetId="44"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wrn.Full._.Package._.Print." hidden="1">{#N/A,"429k Vol",FALSE,"Estimate Summary";#N/A,"750k Vol",FALSE,"Estimate Summary";#N/A,"1,000k Vol",FALSE,"Estimate Summary";#N/A,"1,250K Vol",FALSE,"Estimate Summary";#N/A,"1500k Vol",FALSE,"Estimate Summary";#N/A,"1750k Vol",FALSE,"Estimate Summary";#N/A,"2,000k Vol",FALSE,"Estimate Summary";#N/A,"2,250k Vol",FALSE,"Estimate Summary";#N/A,"2500K Vol",FALSE,"Estimate Summary";#N/A,"Ramp Up Vol.",FALSE,"Estimate Summary"}</definedName>
    <definedName name="地区名称" localSheetId="6">#REF!</definedName>
    <definedName name="地区名称" localSheetId="16">#REF!</definedName>
    <definedName name="地区名称" localSheetId="27">#REF!</definedName>
    <definedName name="地区名称" localSheetId="39">#REF!</definedName>
    <definedName name="地区名称">#REF!</definedName>
  </definedNames>
  <calcPr fullCalcOnLoad="1"/>
</workbook>
</file>

<file path=xl/sharedStrings.xml><?xml version="1.0" encoding="utf-8"?>
<sst xmlns="http://schemas.openxmlformats.org/spreadsheetml/2006/main" count="1799" uniqueCount="744">
  <si>
    <t>第一部分</t>
  </si>
  <si>
    <t>2017年全区预算执行情况</t>
  </si>
  <si>
    <t xml:space="preserve">   </t>
  </si>
  <si>
    <r>
      <t>表</t>
    </r>
    <r>
      <rPr>
        <sz val="12"/>
        <rFont val="Times New Roman"/>
        <family val="1"/>
      </rPr>
      <t>1</t>
    </r>
  </si>
  <si>
    <t>2017年临淄区一般公共预算收入执行情况表</t>
  </si>
  <si>
    <t>单位：万元</t>
  </si>
  <si>
    <t>项       目</t>
  </si>
  <si>
    <t>2016年决算数</t>
  </si>
  <si>
    <t>2017年预算数</t>
  </si>
  <si>
    <t>2017年执行数</t>
  </si>
  <si>
    <t>金额</t>
  </si>
  <si>
    <t>占预算%</t>
  </si>
  <si>
    <t>比上年增长%</t>
  </si>
  <si>
    <t>一、税收收入</t>
  </si>
  <si>
    <r>
      <t xml:space="preserve">    </t>
    </r>
    <r>
      <rPr>
        <sz val="10"/>
        <rFont val="仿宋_GB2312"/>
        <family val="3"/>
      </rPr>
      <t>增值税</t>
    </r>
  </si>
  <si>
    <r>
      <t xml:space="preserve">    </t>
    </r>
    <r>
      <rPr>
        <sz val="10"/>
        <rFont val="仿宋_GB2312"/>
        <family val="3"/>
      </rPr>
      <t>营业税</t>
    </r>
  </si>
  <si>
    <r>
      <t xml:space="preserve">    </t>
    </r>
    <r>
      <rPr>
        <sz val="10"/>
        <rFont val="仿宋_GB2312"/>
        <family val="3"/>
      </rPr>
      <t>企业所得税</t>
    </r>
  </si>
  <si>
    <r>
      <t xml:space="preserve">    </t>
    </r>
    <r>
      <rPr>
        <sz val="10"/>
        <rFont val="仿宋_GB2312"/>
        <family val="3"/>
      </rPr>
      <t>个人所得税</t>
    </r>
  </si>
  <si>
    <r>
      <t xml:space="preserve">    </t>
    </r>
    <r>
      <rPr>
        <sz val="10"/>
        <rFont val="仿宋_GB2312"/>
        <family val="3"/>
      </rPr>
      <t>资源税</t>
    </r>
  </si>
  <si>
    <r>
      <t xml:space="preserve">    </t>
    </r>
    <r>
      <rPr>
        <sz val="10"/>
        <rFont val="仿宋_GB2312"/>
        <family val="3"/>
      </rPr>
      <t>城市维护建设税</t>
    </r>
  </si>
  <si>
    <r>
      <t xml:space="preserve">    </t>
    </r>
    <r>
      <rPr>
        <sz val="10"/>
        <rFont val="仿宋_GB2312"/>
        <family val="3"/>
      </rPr>
      <t>房产税</t>
    </r>
  </si>
  <si>
    <r>
      <t xml:space="preserve">    </t>
    </r>
    <r>
      <rPr>
        <sz val="10"/>
        <rFont val="仿宋_GB2312"/>
        <family val="3"/>
      </rPr>
      <t>印花税</t>
    </r>
  </si>
  <si>
    <r>
      <t xml:space="preserve">    </t>
    </r>
    <r>
      <rPr>
        <sz val="10"/>
        <rFont val="仿宋_GB2312"/>
        <family val="3"/>
      </rPr>
      <t>城镇土地使用税</t>
    </r>
  </si>
  <si>
    <t xml:space="preserve">  土地增值税</t>
  </si>
  <si>
    <t xml:space="preserve">  车船税 </t>
  </si>
  <si>
    <t xml:space="preserve">  耕地占用税</t>
  </si>
  <si>
    <r>
      <t xml:space="preserve">    </t>
    </r>
    <r>
      <rPr>
        <sz val="10"/>
        <rFont val="仿宋_GB2312"/>
        <family val="3"/>
      </rPr>
      <t>契税</t>
    </r>
  </si>
  <si>
    <r>
      <rPr>
        <sz val="10"/>
        <rFont val="仿宋_GB2312"/>
        <family val="3"/>
      </rPr>
      <t>二、非税收入</t>
    </r>
  </si>
  <si>
    <r>
      <t xml:space="preserve">   </t>
    </r>
    <r>
      <rPr>
        <sz val="10"/>
        <rFont val="仿宋_GB2312"/>
        <family val="3"/>
      </rPr>
      <t>专项收入</t>
    </r>
  </si>
  <si>
    <r>
      <t xml:space="preserve">   </t>
    </r>
    <r>
      <rPr>
        <sz val="10"/>
        <rFont val="仿宋_GB2312"/>
        <family val="3"/>
      </rPr>
      <t>行政事业性收费收入</t>
    </r>
  </si>
  <si>
    <r>
      <t xml:space="preserve">   </t>
    </r>
    <r>
      <rPr>
        <sz val="10"/>
        <rFont val="仿宋_GB2312"/>
        <family val="3"/>
      </rPr>
      <t>罚没收入</t>
    </r>
  </si>
  <si>
    <r>
      <t xml:space="preserve">   </t>
    </r>
    <r>
      <rPr>
        <sz val="10"/>
        <rFont val="仿宋_GB2312"/>
        <family val="3"/>
      </rPr>
      <t>国有资本经营收入</t>
    </r>
  </si>
  <si>
    <r>
      <t xml:space="preserve">   </t>
    </r>
    <r>
      <rPr>
        <sz val="10"/>
        <rFont val="仿宋_GB2312"/>
        <family val="3"/>
      </rPr>
      <t>国有资源</t>
    </r>
    <r>
      <rPr>
        <sz val="10"/>
        <rFont val="Times New Roman"/>
        <family val="1"/>
      </rPr>
      <t>(</t>
    </r>
    <r>
      <rPr>
        <sz val="10"/>
        <rFont val="仿宋_GB2312"/>
        <family val="3"/>
      </rPr>
      <t>资产</t>
    </r>
    <r>
      <rPr>
        <sz val="10"/>
        <rFont val="Times New Roman"/>
        <family val="1"/>
      </rPr>
      <t>)</t>
    </r>
    <r>
      <rPr>
        <sz val="10"/>
        <rFont val="仿宋_GB2312"/>
        <family val="3"/>
      </rPr>
      <t>有偿使用收入</t>
    </r>
  </si>
  <si>
    <r>
      <t xml:space="preserve">   </t>
    </r>
    <r>
      <rPr>
        <sz val="10"/>
        <rFont val="仿宋_GB2312"/>
        <family val="3"/>
      </rPr>
      <t>其他收入</t>
    </r>
  </si>
  <si>
    <r>
      <rPr>
        <b/>
        <sz val="10"/>
        <rFont val="仿宋_GB2312"/>
        <family val="3"/>
      </rPr>
      <t>本年收入合计</t>
    </r>
  </si>
  <si>
    <t>三、债务收入</t>
  </si>
  <si>
    <r>
      <t xml:space="preserve">    </t>
    </r>
    <r>
      <rPr>
        <sz val="10"/>
        <rFont val="仿宋_GB2312"/>
        <family val="3"/>
      </rPr>
      <t>地方政府债券收入</t>
    </r>
  </si>
  <si>
    <t>四、转移性收入</t>
  </si>
  <si>
    <r>
      <t xml:space="preserve">    </t>
    </r>
    <r>
      <rPr>
        <sz val="10"/>
        <rFont val="仿宋_GB2312"/>
        <family val="3"/>
      </rPr>
      <t>税收返还性收入</t>
    </r>
  </si>
  <si>
    <r>
      <t xml:space="preserve">    </t>
    </r>
    <r>
      <rPr>
        <sz val="10"/>
        <rFont val="仿宋_GB2312"/>
        <family val="3"/>
      </rPr>
      <t>上级一般性转移支付收入</t>
    </r>
  </si>
  <si>
    <r>
      <t xml:space="preserve">    </t>
    </r>
    <r>
      <rPr>
        <sz val="10"/>
        <rFont val="仿宋_GB2312"/>
        <family val="3"/>
      </rPr>
      <t>上级专项转移支付收入</t>
    </r>
  </si>
  <si>
    <r>
      <t xml:space="preserve">    </t>
    </r>
    <r>
      <rPr>
        <sz val="10"/>
        <rFont val="仿宋_GB2312"/>
        <family val="3"/>
      </rPr>
      <t>调入资金</t>
    </r>
  </si>
  <si>
    <t xml:space="preserve">  调入预算稳定调节基金</t>
  </si>
  <si>
    <r>
      <t xml:space="preserve">    </t>
    </r>
    <r>
      <rPr>
        <sz val="10"/>
        <rFont val="仿宋_GB2312"/>
        <family val="3"/>
      </rPr>
      <t>上年结转及结余收入</t>
    </r>
  </si>
  <si>
    <t>收入总计</t>
  </si>
  <si>
    <t>备注：2017年预算数是指经区人大常委会或镇人代会按法定程序审查批准的预算（或调整预算）汇总数</t>
  </si>
  <si>
    <r>
      <t>表</t>
    </r>
    <r>
      <rPr>
        <sz val="12"/>
        <rFont val="Times New Roman"/>
        <family val="1"/>
      </rPr>
      <t>2</t>
    </r>
  </si>
  <si>
    <t>2017年临淄区一般公共预算支出执行情况表</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</si>
  <si>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</si>
  <si>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</si>
  <si>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</si>
  <si>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</si>
  <si>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</si>
  <si>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</si>
  <si>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</si>
  <si>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</si>
  <si>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</si>
  <si>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</si>
  <si>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</si>
  <si>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</si>
  <si>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十三、资源勘探电力信息等支出</t>
  </si>
  <si>
    <r>
      <rPr>
        <sz val="10"/>
        <rFont val="仿宋_GB2312"/>
        <family val="3"/>
      </rPr>
      <t>十四、商业服务业等支出</t>
    </r>
  </si>
  <si>
    <r>
      <rPr>
        <sz val="10"/>
        <rFont val="仿宋_GB2312"/>
        <family val="3"/>
      </rPr>
      <t>十五、住房保障支出</t>
    </r>
  </si>
  <si>
    <r>
      <rPr>
        <sz val="10"/>
        <rFont val="仿宋_GB2312"/>
        <family val="3"/>
      </rPr>
      <t>十六、其他科目支出</t>
    </r>
  </si>
  <si>
    <r>
      <rPr>
        <sz val="10"/>
        <rFont val="仿宋_GB2312"/>
        <family val="3"/>
      </rPr>
      <t>十七、预备费</t>
    </r>
  </si>
  <si>
    <r>
      <rPr>
        <b/>
        <sz val="10"/>
        <rFont val="仿宋_GB2312"/>
        <family val="3"/>
      </rPr>
      <t>本年支出合计</t>
    </r>
  </si>
  <si>
    <t>转移性支出</t>
  </si>
  <si>
    <r>
      <t xml:space="preserve">   </t>
    </r>
    <r>
      <rPr>
        <sz val="10"/>
        <rFont val="仿宋_GB2312"/>
        <family val="3"/>
      </rPr>
      <t>一般转移支付上解支出</t>
    </r>
  </si>
  <si>
    <r>
      <t xml:space="preserve">   </t>
    </r>
    <r>
      <rPr>
        <sz val="10"/>
        <rFont val="仿宋_GB2312"/>
        <family val="3"/>
      </rPr>
      <t>专项转移支付上解支出</t>
    </r>
  </si>
  <si>
    <r>
      <t xml:space="preserve">   </t>
    </r>
    <r>
      <rPr>
        <sz val="10"/>
        <rFont val="仿宋_GB2312"/>
        <family val="3"/>
      </rPr>
      <t>补助下级支出</t>
    </r>
  </si>
  <si>
    <r>
      <t xml:space="preserve">   </t>
    </r>
    <r>
      <rPr>
        <sz val="10"/>
        <rFont val="仿宋_GB2312"/>
        <family val="3"/>
      </rPr>
      <t>地方政府债券还本支出</t>
    </r>
  </si>
  <si>
    <r>
      <t xml:space="preserve">   </t>
    </r>
    <r>
      <rPr>
        <sz val="10"/>
        <rFont val="仿宋_GB2312"/>
        <family val="3"/>
      </rPr>
      <t>增设预算稳定调节基金</t>
    </r>
  </si>
  <si>
    <r>
      <t xml:space="preserve">   </t>
    </r>
    <r>
      <rPr>
        <sz val="10"/>
        <rFont val="仿宋_GB2312"/>
        <family val="3"/>
      </rPr>
      <t>结转下年支出</t>
    </r>
  </si>
  <si>
    <r>
      <t xml:space="preserve">   </t>
    </r>
    <r>
      <rPr>
        <sz val="10"/>
        <rFont val="仿宋_GB2312"/>
        <family val="3"/>
      </rPr>
      <t>累计净结余</t>
    </r>
  </si>
  <si>
    <t>支出总计</t>
  </si>
  <si>
    <r>
      <t>表</t>
    </r>
    <r>
      <rPr>
        <sz val="12"/>
        <rFont val="Times New Roman"/>
        <family val="1"/>
      </rPr>
      <t>3</t>
    </r>
  </si>
  <si>
    <r>
      <t>2017</t>
    </r>
    <r>
      <rPr>
        <sz val="20"/>
        <rFont val="方正小标宋简体"/>
        <family val="4"/>
      </rPr>
      <t>年临淄区政府性基金预算收入执行情况表</t>
    </r>
  </si>
  <si>
    <t>项      目</t>
  </si>
  <si>
    <t>一、散装水泥专项资金收入</t>
  </si>
  <si>
    <t>二、新型墙体材料专项基金收入</t>
  </si>
  <si>
    <t>三、国有土地收益基金收入</t>
  </si>
  <si>
    <t>四、农业土地开发资金收入</t>
  </si>
  <si>
    <t>五、国有土地使用权出让收入</t>
  </si>
  <si>
    <t>六、彩票公益金收入</t>
  </si>
  <si>
    <t>七、城市基础设施配套费</t>
  </si>
  <si>
    <t>八、污水处理费收入</t>
  </si>
  <si>
    <t>九、其他政府性基金收入</t>
  </si>
  <si>
    <t>本年基金收入合计</t>
  </si>
  <si>
    <t>转移性收入</t>
  </si>
  <si>
    <t xml:space="preserve"> 专项债务收入</t>
  </si>
  <si>
    <r>
      <t xml:space="preserve">  </t>
    </r>
    <r>
      <rPr>
        <sz val="10"/>
        <rFont val="仿宋_GB2312"/>
        <family val="3"/>
      </rPr>
      <t>上级补助收入</t>
    </r>
  </si>
  <si>
    <r>
      <t xml:space="preserve">  </t>
    </r>
    <r>
      <rPr>
        <sz val="10"/>
        <rFont val="仿宋_GB2312"/>
        <family val="3"/>
      </rPr>
      <t>上年结转及结余收入</t>
    </r>
  </si>
  <si>
    <r>
      <t>表</t>
    </r>
    <r>
      <rPr>
        <sz val="12"/>
        <rFont val="Times New Roman"/>
        <family val="1"/>
      </rPr>
      <t>4</t>
    </r>
  </si>
  <si>
    <t>2017年临淄区政府性基金预算支出执行情况表</t>
  </si>
  <si>
    <t>一、文化体育与传媒支出</t>
  </si>
  <si>
    <t xml:space="preserve">  国家电影事业发展专项资金及对应专项债务收入安排的支出</t>
  </si>
  <si>
    <t>二、社会保障和就业支出</t>
  </si>
  <si>
    <t xml:space="preserve">  大中型水库移民后期扶持基金支出</t>
  </si>
  <si>
    <t>三、城乡社区支出</t>
  </si>
  <si>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</si>
  <si>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</si>
  <si>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</si>
  <si>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新增建设用地土地有偿使用费及对应专项债务收入安排的支出</t>
  </si>
  <si>
    <t xml:space="preserve">  城市基础设施配套费及对应专项债务收入安排的支出</t>
  </si>
  <si>
    <t xml:space="preserve">  污水处理费及对应专项债务收入安排的支出</t>
  </si>
  <si>
    <t xml:space="preserve">  其他城乡社区支出</t>
  </si>
  <si>
    <t>四、资源勘探信息等支出</t>
  </si>
  <si>
    <t xml:space="preserve">  新型墙体材料专项基金及对应专项债务收入安排的支出</t>
  </si>
  <si>
    <t>五、其他政府性基金支出</t>
  </si>
  <si>
    <r>
      <t xml:space="preserve">    </t>
    </r>
    <r>
      <rPr>
        <sz val="10"/>
        <rFont val="仿宋_GB2312"/>
        <family val="3"/>
      </rPr>
      <t>旅游发展基金支出</t>
    </r>
  </si>
  <si>
    <r>
      <t xml:space="preserve">    </t>
    </r>
    <r>
      <rPr>
        <sz val="10"/>
        <rFont val="仿宋_GB2312"/>
        <family val="3"/>
      </rPr>
      <t>彩票公益金及对应专项债务收入安排的支出</t>
    </r>
  </si>
  <si>
    <r>
      <t xml:space="preserve">    </t>
    </r>
    <r>
      <rPr>
        <sz val="10"/>
        <rFont val="仿宋_GB2312"/>
        <family val="3"/>
      </rPr>
      <t>地方政府专项债务付息支出</t>
    </r>
  </si>
  <si>
    <r>
      <rPr>
        <b/>
        <sz val="10"/>
        <rFont val="仿宋_GB2312"/>
        <family val="3"/>
      </rPr>
      <t>本年基金支出合计</t>
    </r>
  </si>
  <si>
    <t>六、转移性支出</t>
  </si>
  <si>
    <r>
      <t xml:space="preserve">   </t>
    </r>
    <r>
      <rPr>
        <sz val="10"/>
        <rFont val="仿宋_GB2312"/>
        <family val="3"/>
      </rPr>
      <t>上解上级支出</t>
    </r>
  </si>
  <si>
    <r>
      <t xml:space="preserve">   </t>
    </r>
    <r>
      <rPr>
        <sz val="10"/>
        <rFont val="仿宋_GB2312"/>
        <family val="3"/>
      </rPr>
      <t>调出资金</t>
    </r>
  </si>
  <si>
    <t>　债务还本支出</t>
  </si>
  <si>
    <r>
      <t xml:space="preserve">   </t>
    </r>
    <r>
      <rPr>
        <sz val="10"/>
        <rFont val="仿宋_GB2312"/>
        <family val="3"/>
      </rPr>
      <t>年终累计结余</t>
    </r>
  </si>
  <si>
    <r>
      <t xml:space="preserve">    </t>
    </r>
    <r>
      <rPr>
        <b/>
        <sz val="10"/>
        <rFont val="仿宋_GB2312"/>
        <family val="3"/>
      </rPr>
      <t>支出总计</t>
    </r>
  </si>
  <si>
    <r>
      <t>表</t>
    </r>
    <r>
      <rPr>
        <sz val="12"/>
        <rFont val="Times New Roman"/>
        <family val="1"/>
      </rPr>
      <t>5</t>
    </r>
  </si>
  <si>
    <t>2017年临淄区国有资本经营预算收支执行情况表</t>
  </si>
  <si>
    <t>收入项目</t>
  </si>
  <si>
    <t>2017年收入预算数</t>
  </si>
  <si>
    <t>2017年收入执行数</t>
  </si>
  <si>
    <t>支出项目</t>
  </si>
  <si>
    <t>2017年支出预算数</t>
  </si>
  <si>
    <t>2017年支出执行数</t>
  </si>
  <si>
    <t>一、企业利润上缴收入</t>
  </si>
  <si>
    <t>一、扶持企业发展</t>
  </si>
  <si>
    <r>
      <t xml:space="preserve">  1</t>
    </r>
    <r>
      <rPr>
        <sz val="10"/>
        <rFont val="仿宋_GB2312"/>
        <family val="3"/>
      </rPr>
      <t>、区公有资产经营有限公司</t>
    </r>
  </si>
  <si>
    <t xml:space="preserve"> 1、项目资本金支出</t>
  </si>
  <si>
    <r>
      <t xml:space="preserve">  2</t>
    </r>
    <r>
      <rPr>
        <sz val="10"/>
        <rFont val="仿宋_GB2312"/>
        <family val="3"/>
      </rPr>
      <t>、淄博王庄煤矿有限公司</t>
    </r>
  </si>
  <si>
    <r>
      <t xml:space="preserve">  3</t>
    </r>
    <r>
      <rPr>
        <sz val="10"/>
        <rFont val="仿宋_GB2312"/>
        <family val="3"/>
      </rPr>
      <t>、淄博天润供水有限公司</t>
    </r>
  </si>
  <si>
    <t>二、股利、股息收入</t>
  </si>
  <si>
    <t>三、产权转让收入</t>
  </si>
  <si>
    <t>四、清算收入</t>
  </si>
  <si>
    <t>五、其他国有资本经营收入</t>
  </si>
  <si>
    <t>备注：1、2017年临淄区国有资本经营预算收支项目全部为区级收支项目
      2、2017年预算数是指经区人大常委会或镇人代会按法定程序审查批准的预算（或调整预算）汇总数</t>
  </si>
  <si>
    <t>表6</t>
  </si>
  <si>
    <t>2017年临淄区社会保险基金收支情况表</t>
  </si>
  <si>
    <t>项   目</t>
  </si>
  <si>
    <t>2016年结余</t>
  </si>
  <si>
    <t>2016年收入数</t>
  </si>
  <si>
    <t>2017年收入</t>
  </si>
  <si>
    <t>2016年支出数</t>
  </si>
  <si>
    <t>2017年支出</t>
  </si>
  <si>
    <t>当年结余</t>
  </si>
  <si>
    <t>2017年末滚存结余</t>
  </si>
  <si>
    <t>比上年
增长%</t>
  </si>
  <si>
    <r>
      <t>合</t>
    </r>
    <r>
      <rPr>
        <b/>
        <sz val="10"/>
        <color indexed="8"/>
        <rFont val="Times New Roman"/>
        <family val="1"/>
      </rPr>
      <t xml:space="preserve">     </t>
    </r>
    <r>
      <rPr>
        <b/>
        <sz val="10"/>
        <color indexed="8"/>
        <rFont val="仿宋_GB2312"/>
        <family val="3"/>
      </rPr>
      <t>计</t>
    </r>
  </si>
  <si>
    <t>一、基本养老保险基金</t>
  </si>
  <si>
    <t xml:space="preserve">    企业职工基本养老保险基金</t>
  </si>
  <si>
    <t xml:space="preserve">    机关事业单位基本养老保险基金</t>
  </si>
  <si>
    <t>二、居民养老保险基金</t>
  </si>
  <si>
    <t xml:space="preserve">    城乡居民基本养老保险基金</t>
  </si>
  <si>
    <t>三、其他社保基金</t>
  </si>
  <si>
    <t xml:space="preserve">    失业保险基金</t>
  </si>
  <si>
    <t>备注：1、2017年临淄区社会保险基金预算收支项目全部为区级收支项目
      2、2017年预算数是指经区人大常委会或镇人代会按法定程序审查批准的预算（或调整预算）汇总数
      3、2017年市级统编基本医疗保险、居民医疗保险、工伤保险、生育保险预算，区级无收支预算</t>
  </si>
  <si>
    <t>表7</t>
  </si>
  <si>
    <t>2017年临淄区财政专户管理资金收支执行情况表</t>
  </si>
  <si>
    <t>单位:万元</t>
  </si>
  <si>
    <t>收入科目</t>
  </si>
  <si>
    <t>2016年
决算数</t>
  </si>
  <si>
    <t>2017年
执行数</t>
  </si>
  <si>
    <t>支出科目</t>
  </si>
  <si>
    <t>一、行政事业性收费收入
(教育收费)</t>
  </si>
  <si>
    <t>二、其他收入</t>
  </si>
  <si>
    <t>二、公共安全支出</t>
  </si>
  <si>
    <t>三、教育支出</t>
  </si>
  <si>
    <t>四、科学技术支出</t>
  </si>
  <si>
    <t>五、文化体育与传媒支出</t>
  </si>
  <si>
    <t>六、社会保障和就业支出</t>
  </si>
  <si>
    <t>七、医疗卫生与计划生育支出</t>
  </si>
  <si>
    <t>八、城乡社区支出</t>
  </si>
  <si>
    <t>九、农林水支出</t>
  </si>
  <si>
    <t>十、国土海洋气象等支出</t>
  </si>
  <si>
    <t>十一、粮油物资储备支出</t>
  </si>
  <si>
    <t>十二、其他各项支出</t>
  </si>
  <si>
    <t>本年收入合计</t>
  </si>
  <si>
    <t>本年支出合计</t>
  </si>
  <si>
    <t>上年结转及结余收入</t>
  </si>
  <si>
    <t xml:space="preserve">  调出资金</t>
  </si>
  <si>
    <r>
      <t xml:space="preserve">     </t>
    </r>
    <r>
      <rPr>
        <sz val="10"/>
        <rFont val="仿宋_GB2312"/>
        <family val="3"/>
      </rPr>
      <t>年终结余</t>
    </r>
  </si>
  <si>
    <r>
      <rPr>
        <b/>
        <sz val="10"/>
        <rFont val="仿宋_GB2312"/>
        <family val="3"/>
      </rPr>
      <t>收入总计</t>
    </r>
  </si>
  <si>
    <r>
      <rPr>
        <b/>
        <sz val="10"/>
        <rFont val="仿宋_GB2312"/>
        <family val="3"/>
      </rPr>
      <t>支出总计</t>
    </r>
  </si>
  <si>
    <t>备注：2017年临淄区财政专户管理资金预算收支项目全部为区级收支项目</t>
  </si>
  <si>
    <t>表8</t>
  </si>
  <si>
    <r>
      <t>2017</t>
    </r>
    <r>
      <rPr>
        <sz val="20"/>
        <rFont val="方正小标宋简体"/>
        <family val="4"/>
      </rPr>
      <t>年临淄区地方政府债务限额、债务余额及</t>
    </r>
    <r>
      <rPr>
        <sz val="20"/>
        <rFont val="方正小标宋简体"/>
        <family val="4"/>
      </rPr>
      <t xml:space="preserve">
</t>
    </r>
    <r>
      <rPr>
        <sz val="20"/>
        <rFont val="方正小标宋简体"/>
        <family val="4"/>
      </rPr>
      <t>债券情况表</t>
    </r>
  </si>
  <si>
    <t>2016年政府债务限额</t>
  </si>
  <si>
    <t>2017年新增债务限额</t>
  </si>
  <si>
    <t>2017年政府债务限额</t>
  </si>
  <si>
    <t>2017年政府债务余额</t>
  </si>
  <si>
    <t>合计</t>
  </si>
  <si>
    <t>一般债务</t>
  </si>
  <si>
    <t>专项债务</t>
  </si>
  <si>
    <t>2017年市下达债券额度
合计</t>
  </si>
  <si>
    <t>其中：一般债券额度</t>
  </si>
  <si>
    <t>专项债券额度</t>
  </si>
  <si>
    <t>小计</t>
  </si>
  <si>
    <t>新增债券</t>
  </si>
  <si>
    <t>置换债券</t>
  </si>
  <si>
    <t>第二部分</t>
  </si>
  <si>
    <t>2017年区级预算执行情况</t>
  </si>
  <si>
    <t xml:space="preserve">     </t>
  </si>
  <si>
    <t>表9</t>
  </si>
  <si>
    <t>2017年区级一般公共预算收入执行情况表</t>
  </si>
  <si>
    <t xml:space="preserve">  车船税</t>
  </si>
  <si>
    <r>
      <t xml:space="preserve">    </t>
    </r>
    <r>
      <rPr>
        <sz val="10"/>
        <rFont val="仿宋_GB2312"/>
        <family val="3"/>
      </rPr>
      <t>专项收入</t>
    </r>
  </si>
  <si>
    <r>
      <t xml:space="preserve">    </t>
    </r>
    <r>
      <rPr>
        <sz val="10"/>
        <rFont val="仿宋_GB2312"/>
        <family val="3"/>
      </rPr>
      <t>行政事业性收费收入</t>
    </r>
  </si>
  <si>
    <r>
      <t xml:space="preserve">    </t>
    </r>
    <r>
      <rPr>
        <sz val="10"/>
        <rFont val="仿宋_GB2312"/>
        <family val="3"/>
      </rPr>
      <t>罚没收入</t>
    </r>
  </si>
  <si>
    <r>
      <t xml:space="preserve">    </t>
    </r>
    <r>
      <rPr>
        <sz val="10"/>
        <rFont val="仿宋_GB2312"/>
        <family val="3"/>
      </rPr>
      <t>国有资本经营收入</t>
    </r>
  </si>
  <si>
    <r>
      <t xml:space="preserve">    </t>
    </r>
    <r>
      <rPr>
        <sz val="10"/>
        <rFont val="仿宋_GB2312"/>
        <family val="3"/>
      </rPr>
      <t>国有资源</t>
    </r>
    <r>
      <rPr>
        <sz val="10"/>
        <rFont val="Times New Roman"/>
        <family val="1"/>
      </rPr>
      <t>(</t>
    </r>
    <r>
      <rPr>
        <sz val="10"/>
        <rFont val="仿宋_GB2312"/>
        <family val="3"/>
      </rPr>
      <t>资产</t>
    </r>
    <r>
      <rPr>
        <sz val="10"/>
        <rFont val="Times New Roman"/>
        <family val="1"/>
      </rPr>
      <t>)</t>
    </r>
    <r>
      <rPr>
        <sz val="10"/>
        <rFont val="仿宋_GB2312"/>
        <family val="3"/>
      </rPr>
      <t>有偿使用收入</t>
    </r>
  </si>
  <si>
    <r>
      <t xml:space="preserve">    </t>
    </r>
    <r>
      <rPr>
        <sz val="10"/>
        <rFont val="仿宋_GB2312"/>
        <family val="3"/>
      </rPr>
      <t>其他收入</t>
    </r>
  </si>
  <si>
    <t xml:space="preserve">  下级上解收入</t>
  </si>
  <si>
    <t>表10</t>
  </si>
  <si>
    <t>2017年区级一般公共预算支出执行情况表</t>
  </si>
  <si>
    <t>表11</t>
  </si>
  <si>
    <t>2017年区级政府性基金预算收入执行情况表</t>
  </si>
  <si>
    <t>表12</t>
  </si>
  <si>
    <t>2017年区级政府性基金预算支出执行情况表</t>
  </si>
  <si>
    <t xml:space="preserve">    国家电影事业发展专项资金及对应专项债务收入安排的支出</t>
  </si>
  <si>
    <r>
      <t xml:space="preserve"> </t>
    </r>
    <r>
      <rPr>
        <sz val="10"/>
        <rFont val="仿宋_GB2312"/>
        <family val="3"/>
      </rPr>
      <t>债务还本支出</t>
    </r>
  </si>
  <si>
    <t>备注：2016年预算数是指经区人大常委会调整预算汇总数</t>
  </si>
  <si>
    <t>表13</t>
  </si>
  <si>
    <t>2017年区级国有资本经营预算收支执行情况表</t>
  </si>
  <si>
    <t>表14</t>
  </si>
  <si>
    <t>2017年区级社会保险基金收支情况表</t>
  </si>
  <si>
    <t>表15</t>
  </si>
  <si>
    <t>2017年区级财政专户管理资金收支执行情况表</t>
  </si>
  <si>
    <t>表16-1</t>
  </si>
  <si>
    <t>表16-2</t>
  </si>
  <si>
    <t>2017年区对下税收返还及转移支付项目执行情况表</t>
  </si>
  <si>
    <t>镇办</t>
  </si>
  <si>
    <t>税收返还</t>
  </si>
  <si>
    <t>一般性转移支付</t>
  </si>
  <si>
    <t>专项转移支付</t>
  </si>
  <si>
    <t>增值税税收返还</t>
  </si>
  <si>
    <t>所得税基数返还</t>
  </si>
  <si>
    <t>成品油价格和税费改革税收返还</t>
  </si>
  <si>
    <t>其他税收返还</t>
  </si>
  <si>
    <t>均衡性转移支付</t>
  </si>
  <si>
    <t>县级基本财力保障机制奖补资金</t>
  </si>
  <si>
    <t>义务教育等转移支付</t>
  </si>
  <si>
    <t>基本养老金和低保等转移支付</t>
  </si>
  <si>
    <t>城乡居民医疗保险等转移支付</t>
  </si>
  <si>
    <t>农村综合改革转移支付</t>
  </si>
  <si>
    <t>产粮大县奖励资金</t>
  </si>
  <si>
    <t>固定数额补助</t>
  </si>
  <si>
    <t>其他一般性转移支付</t>
  </si>
  <si>
    <t>一般公共服务支出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</si>
  <si>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</si>
  <si>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</si>
  <si>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</si>
  <si>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</si>
  <si>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</si>
  <si>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</si>
  <si>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</si>
  <si>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</si>
  <si>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</si>
  <si>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</si>
  <si>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</si>
  <si>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</si>
  <si>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</si>
  <si>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</si>
  <si>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国土海洋气象等支出</t>
  </si>
  <si>
    <t>住房保障支出</t>
  </si>
  <si>
    <t>粮油物资储备支出</t>
  </si>
  <si>
    <t>其他支出</t>
  </si>
  <si>
    <t>齐都</t>
  </si>
  <si>
    <t>辛店</t>
  </si>
  <si>
    <t>齐陵</t>
  </si>
  <si>
    <t>皇城</t>
  </si>
  <si>
    <t>敬仲</t>
  </si>
  <si>
    <t>朱台</t>
  </si>
  <si>
    <t>凤凰</t>
  </si>
  <si>
    <t>稷下</t>
  </si>
  <si>
    <t>金岭</t>
  </si>
  <si>
    <t>金山</t>
  </si>
  <si>
    <t>雪宫</t>
  </si>
  <si>
    <t>闻韶</t>
  </si>
  <si>
    <r>
      <t>表</t>
    </r>
    <r>
      <rPr>
        <sz val="12"/>
        <rFont val="Times New Roman"/>
        <family val="1"/>
      </rPr>
      <t>17</t>
    </r>
  </si>
  <si>
    <t>2017年区对下政府性基金预算转移支付执行情况表</t>
  </si>
  <si>
    <t>地  区</t>
  </si>
  <si>
    <t>合　计</t>
  </si>
  <si>
    <t>其中：大中型水库移民后期扶持基金支出</t>
  </si>
  <si>
    <t>小型水库移民扶助基金及对应专项债务收入安排的支出</t>
  </si>
  <si>
    <t>国家电影事业发展专项资金及对应专项债务收入安排的支出</t>
  </si>
  <si>
    <t>国有土地使用权出让收入及对应专项债务收入安排的支出</t>
  </si>
  <si>
    <t>新增建设用地土地有偿使用费及对应专项债务收入安排的支出</t>
  </si>
  <si>
    <t>旅游发展基金支出</t>
  </si>
  <si>
    <t>彩票公益金及对应专项债务收入安排的支出</t>
  </si>
  <si>
    <t>第三部分</t>
  </si>
  <si>
    <t>2018年全区预算草案</t>
  </si>
  <si>
    <t xml:space="preserve">    </t>
  </si>
  <si>
    <t>表18</t>
  </si>
  <si>
    <t>2018年临淄区一般公共预算收入草案表</t>
  </si>
  <si>
    <t>2018年预算数</t>
  </si>
  <si>
    <t xml:space="preserve">  其他收入</t>
  </si>
  <si>
    <r>
      <rPr>
        <sz val="10"/>
        <rFont val="仿宋_GB2312"/>
        <family val="3"/>
      </rPr>
      <t>三、债务收入</t>
    </r>
  </si>
  <si>
    <t>表19</t>
  </si>
  <si>
    <t>2018年临淄区一般公共预算支出草案表</t>
  </si>
  <si>
    <r>
      <rPr>
        <sz val="10"/>
        <rFont val="仿宋_GB2312"/>
        <family val="3"/>
      </rPr>
      <t>转移性支出</t>
    </r>
  </si>
  <si>
    <t>表20</t>
  </si>
  <si>
    <t xml:space="preserve"> </t>
  </si>
  <si>
    <t>2018年临淄区政府性基金预算收入草案表</t>
  </si>
  <si>
    <t>备注：2018年临淄区政府性基金预算收入项目全部为区级收入项目</t>
  </si>
  <si>
    <t>表21</t>
  </si>
  <si>
    <t>2018年临淄区政府性基金预算支出草案表</t>
  </si>
  <si>
    <t xml:space="preserve">    农业土地开发资金及对应专项债务收入安排的支出</t>
  </si>
  <si>
    <t xml:space="preserve">    城市基础设施配套费及对应专项债务收入安排的支出</t>
  </si>
  <si>
    <t xml:space="preserve"> 补助下级支出</t>
  </si>
  <si>
    <r>
      <t xml:space="preserve">   </t>
    </r>
    <r>
      <rPr>
        <sz val="10"/>
        <rFont val="仿宋_GB2312"/>
        <family val="3"/>
      </rPr>
      <t>债务还本支出</t>
    </r>
  </si>
  <si>
    <t>备注：2018年临淄区政府性基金预算支出项目全部为区级支出项目</t>
  </si>
  <si>
    <t>表22</t>
  </si>
  <si>
    <t>2018年临淄区国有资本经营预算收支草案表</t>
  </si>
  <si>
    <t>备注：2018年临淄区国有资本经营预算收支项目全部为区级收支项目</t>
  </si>
  <si>
    <t>表23</t>
  </si>
  <si>
    <t>2018年临淄区社会保险基金预算收支草案表</t>
  </si>
  <si>
    <t>2017年结余</t>
  </si>
  <si>
    <t>2018年收入预算</t>
  </si>
  <si>
    <t>2018年支出预算</t>
  </si>
  <si>
    <t>2018年末滚存结余</t>
  </si>
  <si>
    <t>备注：1、2018年临淄区社会保险基金预算收支项目全部为区级收支项目
      2、市级统编基本医疗保险、居民医疗保险、工伤保险、生育保险预算，区级无收支预算</t>
  </si>
  <si>
    <t>表24</t>
  </si>
  <si>
    <t>2018年临淄区财政专户管理资金预算收支草案表</t>
  </si>
  <si>
    <t>2018年
预算数</t>
  </si>
  <si>
    <t>备注：2018年临淄区财政专户管理资金预算收支项目全部为区级收支项目</t>
  </si>
  <si>
    <t>表25</t>
  </si>
  <si>
    <t>2018年区地方政府债务限额、债务余额及债券情况表</t>
  </si>
  <si>
    <t>2018年新增债务限额</t>
  </si>
  <si>
    <t>2018年政府债务限额</t>
  </si>
  <si>
    <t>2018年政府债务余额</t>
  </si>
  <si>
    <t>2018年市下达债券额度
合计</t>
  </si>
  <si>
    <t>备注：2018年市分配我区地方政府债券额度、债务置换额度等预算情况，需待省市确定分配额度后才能确定，故此表为空。</t>
  </si>
  <si>
    <t>第四部分</t>
  </si>
  <si>
    <t>2018年区级预算草案</t>
  </si>
  <si>
    <t>表26</t>
  </si>
  <si>
    <t>2018年区级一般公共预算收入草案表</t>
  </si>
  <si>
    <r>
      <t xml:space="preserve">    </t>
    </r>
    <r>
      <rPr>
        <sz val="10"/>
        <rFont val="仿宋_GB2312"/>
        <family val="3"/>
      </rPr>
      <t>土地增值税</t>
    </r>
  </si>
  <si>
    <r>
      <t xml:space="preserve">    </t>
    </r>
    <r>
      <rPr>
        <sz val="10"/>
        <rFont val="仿宋_GB2312"/>
        <family val="3"/>
      </rPr>
      <t>车船税</t>
    </r>
  </si>
  <si>
    <t xml:space="preserve">  调入资金</t>
  </si>
  <si>
    <t>表27</t>
  </si>
  <si>
    <t>2018年区级一般公共预算支出草案表</t>
  </si>
  <si>
    <t>表28</t>
  </si>
  <si>
    <t>2018年区级一般公共预算支出预算细化表</t>
  </si>
  <si>
    <t>项目</t>
  </si>
  <si>
    <t>预算数</t>
  </si>
  <si>
    <t>一、一般公共服务</t>
  </si>
  <si>
    <t xml:space="preserve">      中专教育</t>
  </si>
  <si>
    <t xml:space="preserve">    人大事务</t>
  </si>
  <si>
    <t xml:space="preserve">      技校教育</t>
  </si>
  <si>
    <t xml:space="preserve">    政协事务</t>
  </si>
  <si>
    <t xml:space="preserve">      其他职业教育支出</t>
  </si>
  <si>
    <t xml:space="preserve">    政府办公厅(室)及相关机构事务</t>
  </si>
  <si>
    <t xml:space="preserve">    成人教育</t>
  </si>
  <si>
    <t xml:space="preserve">    发展与改革事务</t>
  </si>
  <si>
    <t xml:space="preserve">    广播电视教育</t>
  </si>
  <si>
    <t xml:space="preserve">    统计信息事务</t>
  </si>
  <si>
    <t xml:space="preserve">    特殊教育</t>
  </si>
  <si>
    <t xml:space="preserve">    财政事务</t>
  </si>
  <si>
    <t xml:space="preserve">    进修及培训</t>
  </si>
  <si>
    <t xml:space="preserve">    税收事务</t>
  </si>
  <si>
    <t xml:space="preserve">      教师进修</t>
  </si>
  <si>
    <t xml:space="preserve">    审计事务</t>
  </si>
  <si>
    <t xml:space="preserve">      干部教育</t>
  </si>
  <si>
    <t xml:space="preserve">    人力资源事务</t>
  </si>
  <si>
    <t xml:space="preserve">    教育费附加安排的支出</t>
  </si>
  <si>
    <t xml:space="preserve">    纪检监察事务</t>
  </si>
  <si>
    <t xml:space="preserve">      城市中小学校舍建设</t>
  </si>
  <si>
    <t xml:space="preserve">    商贸事务</t>
  </si>
  <si>
    <t xml:space="preserve">      城市中小学教学设施</t>
  </si>
  <si>
    <t xml:space="preserve">    知识产权事务</t>
  </si>
  <si>
    <t xml:space="preserve">      其他教育费附加安排的支出</t>
  </si>
  <si>
    <t xml:space="preserve">    工商行政管理事务</t>
  </si>
  <si>
    <t xml:space="preserve">    其他教育支出</t>
  </si>
  <si>
    <r>
      <t xml:space="preserve">    </t>
    </r>
    <r>
      <rPr>
        <sz val="10"/>
        <rFont val="宋体"/>
        <family val="0"/>
      </rPr>
      <t>质量技术监督与检验检疫事务</t>
    </r>
  </si>
  <si>
    <r>
      <rPr>
        <sz val="10"/>
        <rFont val="宋体"/>
        <family val="0"/>
      </rPr>
      <t>四、科学技术支出</t>
    </r>
  </si>
  <si>
    <r>
      <t xml:space="preserve">    </t>
    </r>
    <r>
      <rPr>
        <sz val="10"/>
        <rFont val="宋体"/>
        <family val="0"/>
      </rPr>
      <t>民族事务</t>
    </r>
  </si>
  <si>
    <r>
      <t xml:space="preserve">    </t>
    </r>
    <r>
      <rPr>
        <sz val="10"/>
        <rFont val="宋体"/>
        <family val="0"/>
      </rPr>
      <t>科学技术管理事务</t>
    </r>
  </si>
  <si>
    <r>
      <t xml:space="preserve">    </t>
    </r>
    <r>
      <rPr>
        <sz val="10"/>
        <rFont val="宋体"/>
        <family val="0"/>
      </rPr>
      <t>宗教事务</t>
    </r>
  </si>
  <si>
    <r>
      <t xml:space="preserve">      </t>
    </r>
    <r>
      <rPr>
        <sz val="10"/>
        <rFont val="宋体"/>
        <family val="0"/>
      </rPr>
      <t>行政运行</t>
    </r>
  </si>
  <si>
    <r>
      <t xml:space="preserve">    </t>
    </r>
    <r>
      <rPr>
        <sz val="10"/>
        <rFont val="宋体"/>
        <family val="0"/>
      </rPr>
      <t>档案事务</t>
    </r>
  </si>
  <si>
    <r>
      <t xml:space="preserve">      </t>
    </r>
    <r>
      <rPr>
        <sz val="10"/>
        <rFont val="宋体"/>
        <family val="0"/>
      </rPr>
      <t>一般行政管理事务</t>
    </r>
  </si>
  <si>
    <r>
      <t xml:space="preserve">    </t>
    </r>
    <r>
      <rPr>
        <sz val="10"/>
        <rFont val="宋体"/>
        <family val="0"/>
      </rPr>
      <t>民主党派及工商联事务</t>
    </r>
  </si>
  <si>
    <r>
      <t xml:space="preserve">      </t>
    </r>
    <r>
      <rPr>
        <sz val="10"/>
        <rFont val="宋体"/>
        <family val="0"/>
      </rPr>
      <t>其他科学技术管理事务支出</t>
    </r>
  </si>
  <si>
    <r>
      <t xml:space="preserve">    </t>
    </r>
    <r>
      <rPr>
        <sz val="10"/>
        <rFont val="宋体"/>
        <family val="0"/>
      </rPr>
      <t>群众团体事务</t>
    </r>
  </si>
  <si>
    <r>
      <t xml:space="preserve">    </t>
    </r>
    <r>
      <rPr>
        <sz val="10"/>
        <rFont val="宋体"/>
        <family val="0"/>
      </rPr>
      <t>技术研究与开发</t>
    </r>
  </si>
  <si>
    <r>
      <t xml:space="preserve">    </t>
    </r>
    <r>
      <rPr>
        <sz val="10"/>
        <rFont val="宋体"/>
        <family val="0"/>
      </rPr>
      <t>其他一般公共服务支出</t>
    </r>
  </si>
  <si>
    <r>
      <t xml:space="preserve">       </t>
    </r>
    <r>
      <rPr>
        <sz val="10"/>
        <rFont val="宋体"/>
        <family val="0"/>
      </rPr>
      <t>机构运行</t>
    </r>
  </si>
  <si>
    <r>
      <rPr>
        <sz val="10"/>
        <rFont val="宋体"/>
        <family val="0"/>
      </rPr>
      <t>二、公共安全支出</t>
    </r>
  </si>
  <si>
    <r>
      <t xml:space="preserve">       </t>
    </r>
    <r>
      <rPr>
        <sz val="10"/>
        <rFont val="宋体"/>
        <family val="0"/>
      </rPr>
      <t>科技成果转化与扩散</t>
    </r>
  </si>
  <si>
    <r>
      <t xml:space="preserve">    </t>
    </r>
    <r>
      <rPr>
        <sz val="10"/>
        <rFont val="宋体"/>
        <family val="0"/>
      </rPr>
      <t>武装警察</t>
    </r>
  </si>
  <si>
    <r>
      <t xml:space="preserve">       </t>
    </r>
    <r>
      <rPr>
        <sz val="10"/>
        <rFont val="宋体"/>
        <family val="0"/>
      </rPr>
      <t>其他技术研究与开发支出</t>
    </r>
  </si>
  <si>
    <r>
      <t xml:space="preserve">    </t>
    </r>
    <r>
      <rPr>
        <sz val="10"/>
        <rFont val="宋体"/>
        <family val="0"/>
      </rPr>
      <t>公安</t>
    </r>
  </si>
  <si>
    <t xml:space="preserve">  科学技术普及</t>
  </si>
  <si>
    <r>
      <t xml:space="preserve">    </t>
    </r>
    <r>
      <rPr>
        <sz val="10"/>
        <rFont val="宋体"/>
        <family val="0"/>
      </rPr>
      <t>检察</t>
    </r>
  </si>
  <si>
    <t xml:space="preserve">      机构运行</t>
  </si>
  <si>
    <t xml:space="preserve">    法院</t>
  </si>
  <si>
    <t xml:space="preserve">      科普活动</t>
  </si>
  <si>
    <t xml:space="preserve">    司法</t>
  </si>
  <si>
    <t xml:space="preserve">      其他科学技术普及支出</t>
  </si>
  <si>
    <t xml:space="preserve">    其他公共安全支出</t>
  </si>
  <si>
    <t xml:space="preserve">  科技交流与合作</t>
  </si>
  <si>
    <t xml:space="preserve">      其他科技交流与合作支出</t>
  </si>
  <si>
    <t xml:space="preserve">    教育管理事务</t>
  </si>
  <si>
    <t xml:space="preserve">    科技重大专项</t>
  </si>
  <si>
    <t xml:space="preserve">      行政运行</t>
  </si>
  <si>
    <t xml:space="preserve">      科技重大专项</t>
  </si>
  <si>
    <t xml:space="preserve">      一般行政管理事务</t>
  </si>
  <si>
    <t xml:space="preserve">    其他科学技术支出</t>
  </si>
  <si>
    <t xml:space="preserve">      其他教育管理事务支出</t>
  </si>
  <si>
    <t xml:space="preserve">      科技奖励</t>
  </si>
  <si>
    <t xml:space="preserve">    普通教育</t>
  </si>
  <si>
    <t xml:space="preserve">      核应急</t>
  </si>
  <si>
    <t xml:space="preserve">      学前教育</t>
  </si>
  <si>
    <t xml:space="preserve">      转制科研机构</t>
  </si>
  <si>
    <t xml:space="preserve">      小学教育</t>
  </si>
  <si>
    <t xml:space="preserve">      其他科学技术支出</t>
  </si>
  <si>
    <t xml:space="preserve">      初中教育</t>
  </si>
  <si>
    <t xml:space="preserve">      高中教育</t>
  </si>
  <si>
    <t xml:space="preserve">    文化</t>
  </si>
  <si>
    <t xml:space="preserve">      高等教育</t>
  </si>
  <si>
    <t xml:space="preserve">      其他普通教育支出</t>
  </si>
  <si>
    <t xml:space="preserve">    职业教育</t>
  </si>
  <si>
    <t xml:space="preserve">      图书馆</t>
  </si>
  <si>
    <t xml:space="preserve">      文化活动</t>
  </si>
  <si>
    <t xml:space="preserve">    其他社会保障和就业支出</t>
  </si>
  <si>
    <t xml:space="preserve">      群众文化</t>
  </si>
  <si>
    <t xml:space="preserve">      文化创作与保护</t>
  </si>
  <si>
    <t xml:space="preserve">    医疗卫生与计划生育管理事务</t>
  </si>
  <si>
    <t xml:space="preserve">      其他文化支出</t>
  </si>
  <si>
    <t xml:space="preserve">    文物</t>
  </si>
  <si>
    <t xml:space="preserve">      其他医疗卫生与计划生育管理事务支出</t>
  </si>
  <si>
    <t xml:space="preserve">    公立医院</t>
  </si>
  <si>
    <t xml:space="preserve">      文物保护</t>
  </si>
  <si>
    <t xml:space="preserve">      综合医院</t>
  </si>
  <si>
    <t xml:space="preserve">      博物馆</t>
  </si>
  <si>
    <t xml:space="preserve">      中医（民族）医院</t>
  </si>
  <si>
    <t xml:space="preserve">    体育</t>
  </si>
  <si>
    <t xml:space="preserve">      传染病医院</t>
  </si>
  <si>
    <t xml:space="preserve">      职业病防治医院</t>
  </si>
  <si>
    <t xml:space="preserve">      精神病医院</t>
  </si>
  <si>
    <t xml:space="preserve">      体育竞赛</t>
  </si>
  <si>
    <t xml:space="preserve">      妇产医院</t>
  </si>
  <si>
    <t xml:space="preserve">      体育训练</t>
  </si>
  <si>
    <t xml:space="preserve">      其他公立医院支出</t>
  </si>
  <si>
    <t xml:space="preserve">      体育场馆</t>
  </si>
  <si>
    <t xml:space="preserve">    基层医疗卫生机构</t>
  </si>
  <si>
    <t xml:space="preserve">      群众体育</t>
  </si>
  <si>
    <t xml:space="preserve">      城市社区卫生机构</t>
  </si>
  <si>
    <t xml:space="preserve">    新闻出版广播影视</t>
  </si>
  <si>
    <t xml:space="preserve">      乡镇卫生院</t>
  </si>
  <si>
    <t xml:space="preserve">      其他基层医疗卫生机构支出</t>
  </si>
  <si>
    <t xml:space="preserve">    公共卫生</t>
  </si>
  <si>
    <t xml:space="preserve">      机关服务</t>
  </si>
  <si>
    <t xml:space="preserve">      疾病预防控制机构</t>
  </si>
  <si>
    <t xml:space="preserve">      广播</t>
  </si>
  <si>
    <t xml:space="preserve">      卫生监督机构</t>
  </si>
  <si>
    <t xml:space="preserve">      电影</t>
  </si>
  <si>
    <t xml:space="preserve">      妇幼保健机构</t>
  </si>
  <si>
    <t xml:space="preserve">      新闻通讯</t>
  </si>
  <si>
    <t xml:space="preserve">      应急救治机构</t>
  </si>
  <si>
    <t xml:space="preserve">      版权管理</t>
  </si>
  <si>
    <t xml:space="preserve">      基本公共卫生服务</t>
  </si>
  <si>
    <t xml:space="preserve">      其他新闻出版广播影视支出</t>
  </si>
  <si>
    <t xml:space="preserve">      重大公共卫生专项</t>
  </si>
  <si>
    <t xml:space="preserve">    其他文化体育与传媒支出</t>
  </si>
  <si>
    <t xml:space="preserve">      突发公共卫生事件应急处理</t>
  </si>
  <si>
    <t xml:space="preserve">      宣传文化发展专项支出</t>
  </si>
  <si>
    <t xml:space="preserve">      其他公共卫生支出</t>
  </si>
  <si>
    <t xml:space="preserve">      文化产业发展专项支出</t>
  </si>
  <si>
    <t xml:space="preserve">    计划生育事务</t>
  </si>
  <si>
    <t xml:space="preserve">      其他文化体育与传媒支出</t>
  </si>
  <si>
    <t xml:space="preserve">      计划生育机构</t>
  </si>
  <si>
    <t>六、社会保障和就业</t>
  </si>
  <si>
    <t xml:space="preserve">      计划生育服务</t>
  </si>
  <si>
    <t xml:space="preserve">    人力资源和社会保障管理事务</t>
  </si>
  <si>
    <t xml:space="preserve">      其他计划生育事务支出</t>
  </si>
  <si>
    <t xml:space="preserve">    民政管理事务</t>
  </si>
  <si>
    <t xml:space="preserve">    食品和药品监督管理事务</t>
  </si>
  <si>
    <t xml:space="preserve">    行政事业单位离退休</t>
  </si>
  <si>
    <t xml:space="preserve">    行政事业单位医疗</t>
  </si>
  <si>
    <t xml:space="preserve">    就业补助</t>
  </si>
  <si>
    <t xml:space="preserve">    财政对基本医疗保险基金的补助</t>
  </si>
  <si>
    <t xml:space="preserve">    抚恤</t>
  </si>
  <si>
    <t xml:space="preserve">      财政对城镇职工基本医疗保险基金的补助</t>
  </si>
  <si>
    <t xml:space="preserve">    退役安置</t>
  </si>
  <si>
    <t xml:space="preserve">      财政对城乡居民基本医疗保险基金的补助</t>
  </si>
  <si>
    <t xml:space="preserve">    社会福利</t>
  </si>
  <si>
    <t xml:space="preserve">      财政对其他基本医疗保险基金的补助</t>
  </si>
  <si>
    <t xml:space="preserve">    残疾人事业</t>
  </si>
  <si>
    <t xml:space="preserve">    医疗救助</t>
  </si>
  <si>
    <t xml:space="preserve">    红十字事业</t>
  </si>
  <si>
    <t xml:space="preserve">    优抚对象医疗</t>
  </si>
  <si>
    <t xml:space="preserve">    最低生活保障</t>
  </si>
  <si>
    <t xml:space="preserve">    其他医疗卫生与计划生育支出</t>
  </si>
  <si>
    <t xml:space="preserve">    临时救助</t>
  </si>
  <si>
    <t>八、节能环保支出</t>
  </si>
  <si>
    <t xml:space="preserve">    其他生活救助</t>
  </si>
  <si>
    <t xml:space="preserve">    环境保护管理事务</t>
  </si>
  <si>
    <t xml:space="preserve">    财政对基本养老保险基金的补助</t>
  </si>
  <si>
    <t xml:space="preserve">      环境保护宣传</t>
  </si>
  <si>
    <t xml:space="preserve">      其他交通运输支出</t>
  </si>
  <si>
    <t xml:space="preserve">      其他环境保护管理事务支出</t>
  </si>
  <si>
    <t>十二、资源勘探信息等支出</t>
  </si>
  <si>
    <t xml:space="preserve">    环境监测与监察</t>
  </si>
  <si>
    <t xml:space="preserve">      制造业</t>
  </si>
  <si>
    <t xml:space="preserve">      核与辐射安全监督</t>
  </si>
  <si>
    <t xml:space="preserve">      工业和信息产业监管</t>
  </si>
  <si>
    <t xml:space="preserve">      其他环境监测与监察支出</t>
  </si>
  <si>
    <t xml:space="preserve">      安全生产监管</t>
  </si>
  <si>
    <t xml:space="preserve">    污染防治</t>
  </si>
  <si>
    <r>
      <t xml:space="preserve">    </t>
    </r>
    <r>
      <rPr>
        <sz val="10"/>
        <rFont val="宋体"/>
        <family val="0"/>
      </rPr>
      <t xml:space="preserve">  </t>
    </r>
    <r>
      <rPr>
        <sz val="10"/>
        <rFont val="宋体"/>
        <family val="0"/>
      </rPr>
      <t>国有资产监管</t>
    </r>
  </si>
  <si>
    <t xml:space="preserve">      大气</t>
  </si>
  <si>
    <t xml:space="preserve">      支持中小企业发展和管理支出</t>
  </si>
  <si>
    <t xml:space="preserve">      水体</t>
  </si>
  <si>
    <t xml:space="preserve">      其他资源勘探信息等支出</t>
  </si>
  <si>
    <t xml:space="preserve">      固体废弃物与化学品</t>
  </si>
  <si>
    <t>十三、商业服务业等支出</t>
  </si>
  <si>
    <t xml:space="preserve">      排污费安排的支出</t>
  </si>
  <si>
    <t xml:space="preserve">      商业流通事务</t>
  </si>
  <si>
    <t xml:space="preserve">      其他污染防治支出</t>
  </si>
  <si>
    <t xml:space="preserve">      旅游业管理与服务支出</t>
  </si>
  <si>
    <t xml:space="preserve">    自然生态保护</t>
  </si>
  <si>
    <t xml:space="preserve">      涉外发展服务支出</t>
  </si>
  <si>
    <t xml:space="preserve">      农村环境保护</t>
  </si>
  <si>
    <t xml:space="preserve">      其他商业服务业等支出</t>
  </si>
  <si>
    <t xml:space="preserve">      其他自然生态保护支出</t>
  </si>
  <si>
    <t>十四、国土海洋气象等支出</t>
  </si>
  <si>
    <t xml:space="preserve">    能源节约利用</t>
  </si>
  <si>
    <t xml:space="preserve">      国土资源事务</t>
  </si>
  <si>
    <t xml:space="preserve">    污染减排</t>
  </si>
  <si>
    <t xml:space="preserve">      地震事务</t>
  </si>
  <si>
    <t xml:space="preserve">      环境监测与信息</t>
  </si>
  <si>
    <t xml:space="preserve">      气象事务</t>
  </si>
  <si>
    <t xml:space="preserve">      环境执法监察</t>
  </si>
  <si>
    <t>十五、住房保障支出</t>
  </si>
  <si>
    <t xml:space="preserve">      减排专项支出</t>
  </si>
  <si>
    <t xml:space="preserve">      保障性安居工程支出</t>
  </si>
  <si>
    <t xml:space="preserve">    循环经济</t>
  </si>
  <si>
    <t xml:space="preserve">        廉租住房</t>
  </si>
  <si>
    <t xml:space="preserve">    其他节能环保支出</t>
  </si>
  <si>
    <t xml:space="preserve">        棚户区改造</t>
  </si>
  <si>
    <t>九、城乡社区支出</t>
  </si>
  <si>
    <t xml:space="preserve">        公共租赁住房</t>
  </si>
  <si>
    <t xml:space="preserve">      城乡社区管理事务</t>
  </si>
  <si>
    <t xml:space="preserve">        保障性住房租金补贴</t>
  </si>
  <si>
    <t xml:space="preserve">      城乡社区规划与管理</t>
  </si>
  <si>
    <t xml:space="preserve">      住房改革支出</t>
  </si>
  <si>
    <t xml:space="preserve">      城乡社区公共设施</t>
  </si>
  <si>
    <t xml:space="preserve">      城乡社区住宅</t>
  </si>
  <si>
    <t xml:space="preserve">      城乡社区环境卫生</t>
  </si>
  <si>
    <t xml:space="preserve">        公有住房建设和维修改造支出</t>
  </si>
  <si>
    <t xml:space="preserve">      建设市场管理与监督</t>
  </si>
  <si>
    <t xml:space="preserve">        其他城乡社区住宅支出</t>
  </si>
  <si>
    <t xml:space="preserve">      其他城乡社区支出</t>
  </si>
  <si>
    <t>十六、粮油物资储备支出</t>
  </si>
  <si>
    <t>十、农林水支出</t>
  </si>
  <si>
    <t xml:space="preserve">      粮油事务</t>
  </si>
  <si>
    <t xml:space="preserve">      农业</t>
  </si>
  <si>
    <t xml:space="preserve">        行政运行</t>
  </si>
  <si>
    <t xml:space="preserve">      林业</t>
  </si>
  <si>
    <t xml:space="preserve">        一般行政管理事务</t>
  </si>
  <si>
    <t xml:space="preserve">      水利</t>
  </si>
  <si>
    <t xml:space="preserve">        粮食信息统计</t>
  </si>
  <si>
    <t xml:space="preserve">      南水北调</t>
  </si>
  <si>
    <t xml:space="preserve">        其他粮油事务支出</t>
  </si>
  <si>
    <t xml:space="preserve">      扶贫</t>
  </si>
  <si>
    <t xml:space="preserve">      粮油储备</t>
  </si>
  <si>
    <t xml:space="preserve">      农业综合开发</t>
  </si>
  <si>
    <t xml:space="preserve">        储备粮（油）库建设</t>
  </si>
  <si>
    <t xml:space="preserve">      普惠金融发展支出</t>
  </si>
  <si>
    <t>十七、金融支出</t>
  </si>
  <si>
    <t xml:space="preserve">      其他农林水事务支出</t>
  </si>
  <si>
    <t xml:space="preserve">        金融发展支出</t>
  </si>
  <si>
    <t>十一、交通运输支出</t>
  </si>
  <si>
    <t>十八、援助其他地区支出</t>
  </si>
  <si>
    <t xml:space="preserve">      公路水路运输</t>
  </si>
  <si>
    <t>十九、其他支出</t>
  </si>
  <si>
    <t xml:space="preserve">      铁路运输</t>
  </si>
  <si>
    <t>二十、预备费</t>
  </si>
  <si>
    <t xml:space="preserve">      石油价格改革对交通运输的补贴</t>
  </si>
  <si>
    <t xml:space="preserve">      车辆购置税支出</t>
  </si>
  <si>
    <t>支出合计</t>
  </si>
  <si>
    <t>表29</t>
  </si>
  <si>
    <t>2018年区级一般公共预算基本支出经济分类预算草案表</t>
  </si>
  <si>
    <t>项              目</t>
  </si>
  <si>
    <t>一、机关工资福利支出</t>
  </si>
  <si>
    <t xml:space="preserve">  公务用车购置</t>
  </si>
  <si>
    <t xml:space="preserve">  工资奖金津补贴</t>
  </si>
  <si>
    <t xml:space="preserve">  设备购置</t>
  </si>
  <si>
    <t xml:space="preserve">  社会保障缴费</t>
  </si>
  <si>
    <t xml:space="preserve">  其他资本性支出</t>
  </si>
  <si>
    <t xml:space="preserve">  住房公积金</t>
  </si>
  <si>
    <t>四、机关资本性支出（二）</t>
  </si>
  <si>
    <t xml:space="preserve">  其他工资福利支出</t>
  </si>
  <si>
    <t>二、机关商品和服务支出</t>
  </si>
  <si>
    <t>五、对事业单位经常性补助</t>
  </si>
  <si>
    <t xml:space="preserve">  办公经费</t>
  </si>
  <si>
    <t xml:space="preserve">  工资福利支出</t>
  </si>
  <si>
    <t xml:space="preserve">  会议费</t>
  </si>
  <si>
    <t xml:space="preserve">  商品和服务支出</t>
  </si>
  <si>
    <t xml:space="preserve">  培训费</t>
  </si>
  <si>
    <t xml:space="preserve">  其他对事业单位补助</t>
  </si>
  <si>
    <t xml:space="preserve">  专用材料购置费</t>
  </si>
  <si>
    <t>六、对事业单位资本性补助</t>
  </si>
  <si>
    <t xml:space="preserve">  委托业务费</t>
  </si>
  <si>
    <t xml:space="preserve">  资本性支出（一）</t>
  </si>
  <si>
    <t xml:space="preserve">  公务接待费</t>
  </si>
  <si>
    <t xml:space="preserve">  资本性支出（二）</t>
  </si>
  <si>
    <t xml:space="preserve">  因公出国（境）费</t>
  </si>
  <si>
    <t>七、对个人和家庭的补助</t>
  </si>
  <si>
    <t xml:space="preserve">  公务用车运行维护费</t>
  </si>
  <si>
    <t xml:space="preserve">  社会福利和救助</t>
  </si>
  <si>
    <t xml:space="preserve">  维修（护）费</t>
  </si>
  <si>
    <t xml:space="preserve">  助学金</t>
  </si>
  <si>
    <t xml:space="preserve">  其他商品和服务支出</t>
  </si>
  <si>
    <t xml:space="preserve">  离退休费</t>
  </si>
  <si>
    <t>三、机关资本性支出（一）</t>
  </si>
  <si>
    <t xml:space="preserve">  其他对个人和家庭的补助</t>
  </si>
  <si>
    <t xml:space="preserve">  房屋建筑物购建</t>
  </si>
  <si>
    <t>区级基本支出合计</t>
  </si>
  <si>
    <t>表30</t>
  </si>
  <si>
    <t>2018年区级政府性基金预算收入草案表</t>
  </si>
  <si>
    <t>表31</t>
  </si>
  <si>
    <t>2018年区级政府性基金预算支出草案表</t>
  </si>
  <si>
    <t>　补助下级支出</t>
  </si>
  <si>
    <t>表32</t>
  </si>
  <si>
    <t>2018年区级国有资本经营预算收支草案表</t>
  </si>
  <si>
    <t>表33</t>
  </si>
  <si>
    <t>2018年区级社会保险基金预算收支草案表</t>
  </si>
  <si>
    <t>备注：市级统编基本医疗保险、居民医疗保险、工伤保险、生育保险预算，区级无收支预算</t>
  </si>
  <si>
    <t>表34</t>
  </si>
  <si>
    <r>
      <t>2018</t>
    </r>
    <r>
      <rPr>
        <sz val="20"/>
        <rFont val="方正小标宋简体"/>
        <family val="4"/>
      </rPr>
      <t>年区级财政专户管理资金预算收支草案表</t>
    </r>
  </si>
  <si>
    <t>表35-1</t>
  </si>
  <si>
    <t>表35-2</t>
  </si>
  <si>
    <t>2018年区对下税收返还及转移支付项目预算草案表</t>
  </si>
  <si>
    <t>表36</t>
  </si>
  <si>
    <t>2018年区对下政府性基金预算转移支付预算草案表</t>
  </si>
  <si>
    <t>备注：2018年无区对下政府性基金转移支付资金安排，故此表为空</t>
  </si>
  <si>
    <t>第五部分</t>
  </si>
  <si>
    <t>2018年区级派出机构预算草案</t>
  </si>
  <si>
    <t xml:space="preserve">       </t>
  </si>
  <si>
    <t>表37-1</t>
  </si>
  <si>
    <t>表37-2</t>
  </si>
  <si>
    <t>2018年街道办事处一般公共预算收入草案表</t>
  </si>
  <si>
    <t>辛店街道办</t>
  </si>
  <si>
    <t>齐陵街道办</t>
  </si>
  <si>
    <t>稷下街道办</t>
  </si>
  <si>
    <t>雪宫街道办</t>
  </si>
  <si>
    <t>闻韶街道办</t>
  </si>
  <si>
    <r>
      <rPr>
        <sz val="9"/>
        <rFont val="仿宋_GB2312"/>
        <family val="3"/>
      </rPr>
      <t>一、税收收入</t>
    </r>
  </si>
  <si>
    <r>
      <t xml:space="preserve">    </t>
    </r>
    <r>
      <rPr>
        <sz val="9"/>
        <rFont val="仿宋_GB2312"/>
        <family val="3"/>
      </rPr>
      <t>增值税</t>
    </r>
  </si>
  <si>
    <r>
      <t xml:space="preserve">    </t>
    </r>
    <r>
      <rPr>
        <sz val="9"/>
        <rFont val="仿宋_GB2312"/>
        <family val="3"/>
      </rPr>
      <t>营业税</t>
    </r>
  </si>
  <si>
    <r>
      <t xml:space="preserve">    </t>
    </r>
    <r>
      <rPr>
        <sz val="9"/>
        <rFont val="仿宋_GB2312"/>
        <family val="3"/>
      </rPr>
      <t>企业所得税</t>
    </r>
  </si>
  <si>
    <r>
      <t xml:space="preserve">    </t>
    </r>
    <r>
      <rPr>
        <sz val="9"/>
        <rFont val="仿宋_GB2312"/>
        <family val="3"/>
      </rPr>
      <t>个人所得税</t>
    </r>
  </si>
  <si>
    <r>
      <t xml:space="preserve">    </t>
    </r>
    <r>
      <rPr>
        <sz val="9"/>
        <rFont val="仿宋_GB2312"/>
        <family val="3"/>
      </rPr>
      <t>资源税</t>
    </r>
  </si>
  <si>
    <r>
      <t xml:space="preserve">    </t>
    </r>
    <r>
      <rPr>
        <sz val="9"/>
        <rFont val="仿宋_GB2312"/>
        <family val="3"/>
      </rPr>
      <t>城市维护建设税</t>
    </r>
  </si>
  <si>
    <r>
      <t xml:space="preserve">    </t>
    </r>
    <r>
      <rPr>
        <sz val="9"/>
        <rFont val="仿宋_GB2312"/>
        <family val="3"/>
      </rPr>
      <t>房产税</t>
    </r>
  </si>
  <si>
    <r>
      <t xml:space="preserve">    </t>
    </r>
    <r>
      <rPr>
        <sz val="9"/>
        <rFont val="仿宋_GB2312"/>
        <family val="3"/>
      </rPr>
      <t>印花税</t>
    </r>
  </si>
  <si>
    <r>
      <t xml:space="preserve">    </t>
    </r>
    <r>
      <rPr>
        <sz val="9"/>
        <rFont val="仿宋_GB2312"/>
        <family val="3"/>
      </rPr>
      <t>城镇土地使用税</t>
    </r>
  </si>
  <si>
    <r>
      <t xml:space="preserve">    </t>
    </r>
    <r>
      <rPr>
        <sz val="9"/>
        <rFont val="仿宋_GB2312"/>
        <family val="3"/>
      </rPr>
      <t>土地增值税</t>
    </r>
  </si>
  <si>
    <r>
      <t xml:space="preserve">    </t>
    </r>
    <r>
      <rPr>
        <sz val="9"/>
        <rFont val="仿宋_GB2312"/>
        <family val="3"/>
      </rPr>
      <t>车船税</t>
    </r>
  </si>
  <si>
    <r>
      <t xml:space="preserve">    </t>
    </r>
    <r>
      <rPr>
        <sz val="9"/>
        <rFont val="仿宋_GB2312"/>
        <family val="3"/>
      </rPr>
      <t>契税</t>
    </r>
  </si>
  <si>
    <r>
      <t xml:space="preserve">    </t>
    </r>
    <r>
      <rPr>
        <sz val="9"/>
        <rFont val="仿宋_GB2312"/>
        <family val="3"/>
      </rPr>
      <t>其他税收</t>
    </r>
  </si>
  <si>
    <r>
      <rPr>
        <sz val="9"/>
        <rFont val="仿宋_GB2312"/>
        <family val="3"/>
      </rPr>
      <t>二、非税收入</t>
    </r>
  </si>
  <si>
    <t>二、非税收入</t>
  </si>
  <si>
    <r>
      <t xml:space="preserve">    </t>
    </r>
    <r>
      <rPr>
        <sz val="9"/>
        <rFont val="仿宋_GB2312"/>
        <family val="3"/>
      </rPr>
      <t>专项收入</t>
    </r>
  </si>
  <si>
    <r>
      <t xml:space="preserve">    </t>
    </r>
    <r>
      <rPr>
        <sz val="9"/>
        <rFont val="仿宋_GB2312"/>
        <family val="3"/>
      </rPr>
      <t>行政事业性收费收入</t>
    </r>
  </si>
  <si>
    <t xml:space="preserve">  罚没收入</t>
  </si>
  <si>
    <t xml:space="preserve">  国有资本经营收入</t>
  </si>
  <si>
    <r>
      <t xml:space="preserve">    </t>
    </r>
    <r>
      <rPr>
        <sz val="9"/>
        <rFont val="仿宋_GB2312"/>
        <family val="3"/>
      </rPr>
      <t>国有资源</t>
    </r>
    <r>
      <rPr>
        <sz val="9"/>
        <rFont val="Times New Roman"/>
        <family val="1"/>
      </rPr>
      <t>(</t>
    </r>
    <r>
      <rPr>
        <sz val="9"/>
        <rFont val="仿宋_GB2312"/>
        <family val="3"/>
      </rPr>
      <t>资产</t>
    </r>
    <r>
      <rPr>
        <sz val="9"/>
        <rFont val="Times New Roman"/>
        <family val="1"/>
      </rPr>
      <t>)</t>
    </r>
    <r>
      <rPr>
        <sz val="9"/>
        <rFont val="仿宋_GB2312"/>
        <family val="3"/>
      </rPr>
      <t>有偿使用收入</t>
    </r>
  </si>
  <si>
    <r>
      <t xml:space="preserve">    </t>
    </r>
    <r>
      <rPr>
        <sz val="9"/>
        <rFont val="仿宋_GB2312"/>
        <family val="3"/>
      </rPr>
      <t>其他收入</t>
    </r>
  </si>
  <si>
    <r>
      <rPr>
        <b/>
        <sz val="9"/>
        <rFont val="仿宋_GB2312"/>
        <family val="3"/>
      </rPr>
      <t>本年收入合计</t>
    </r>
  </si>
  <si>
    <r>
      <rPr>
        <sz val="9"/>
        <rFont val="仿宋_GB2312"/>
        <family val="3"/>
      </rPr>
      <t>三、债务收入</t>
    </r>
  </si>
  <si>
    <r>
      <t xml:space="preserve">    </t>
    </r>
    <r>
      <rPr>
        <sz val="9"/>
        <rFont val="仿宋_GB2312"/>
        <family val="3"/>
      </rPr>
      <t>地方政府债券收入</t>
    </r>
  </si>
  <si>
    <r>
      <rPr>
        <sz val="9"/>
        <rFont val="仿宋_GB2312"/>
        <family val="3"/>
      </rPr>
      <t>四、转移性收入</t>
    </r>
  </si>
  <si>
    <r>
      <t xml:space="preserve">    </t>
    </r>
    <r>
      <rPr>
        <sz val="9"/>
        <rFont val="仿宋_GB2312"/>
        <family val="3"/>
      </rPr>
      <t>税收返还性收入</t>
    </r>
  </si>
  <si>
    <r>
      <t xml:space="preserve">    </t>
    </r>
    <r>
      <rPr>
        <sz val="9"/>
        <rFont val="仿宋_GB2312"/>
        <family val="3"/>
      </rPr>
      <t>上级一般性转移支付收入</t>
    </r>
  </si>
  <si>
    <r>
      <t xml:space="preserve">    </t>
    </r>
    <r>
      <rPr>
        <sz val="9"/>
        <rFont val="仿宋_GB2312"/>
        <family val="3"/>
      </rPr>
      <t>上级专项转移支付收入</t>
    </r>
  </si>
  <si>
    <r>
      <t xml:space="preserve">    </t>
    </r>
    <r>
      <rPr>
        <sz val="9"/>
        <rFont val="仿宋_GB2312"/>
        <family val="3"/>
      </rPr>
      <t>调入预算稳定调节基金</t>
    </r>
  </si>
  <si>
    <r>
      <t xml:space="preserve">    </t>
    </r>
    <r>
      <rPr>
        <sz val="9"/>
        <rFont val="仿宋_GB2312"/>
        <family val="3"/>
      </rPr>
      <t>调入资金</t>
    </r>
  </si>
  <si>
    <r>
      <t xml:space="preserve">    </t>
    </r>
    <r>
      <rPr>
        <sz val="9"/>
        <rFont val="仿宋_GB2312"/>
        <family val="3"/>
      </rPr>
      <t>上年结转及结余收入</t>
    </r>
  </si>
  <si>
    <r>
      <rPr>
        <b/>
        <sz val="9"/>
        <rFont val="仿宋_GB2312"/>
        <family val="3"/>
      </rPr>
      <t>收入总计</t>
    </r>
  </si>
  <si>
    <t>表38-1</t>
  </si>
  <si>
    <t>表38-2</t>
  </si>
  <si>
    <t>2018年街道办事处一般公共预算支出草案表</t>
  </si>
  <si>
    <r>
      <rPr>
        <sz val="9"/>
        <rFont val="仿宋_GB2312"/>
        <family val="3"/>
      </rPr>
      <t>一、一般公共服务支出</t>
    </r>
  </si>
  <si>
    <r>
      <rPr>
        <sz val="9"/>
        <rFont val="仿宋_GB2312"/>
        <family val="3"/>
      </rPr>
      <t>二、公共安全支出</t>
    </r>
  </si>
  <si>
    <r>
      <rPr>
        <sz val="9"/>
        <rFont val="仿宋_GB2312"/>
        <family val="3"/>
      </rPr>
      <t>三、教育支出</t>
    </r>
  </si>
  <si>
    <r>
      <rPr>
        <sz val="9"/>
        <rFont val="仿宋_GB2312"/>
        <family val="3"/>
      </rPr>
      <t>四、科学技术支出</t>
    </r>
  </si>
  <si>
    <r>
      <rPr>
        <sz val="9"/>
        <rFont val="仿宋_GB2312"/>
        <family val="3"/>
      </rPr>
      <t>五、文化体育与传媒支出</t>
    </r>
  </si>
  <si>
    <r>
      <rPr>
        <sz val="9"/>
        <rFont val="仿宋_GB2312"/>
        <family val="3"/>
      </rPr>
      <t>六、社会保障和就业支出</t>
    </r>
  </si>
  <si>
    <r>
      <rPr>
        <sz val="9"/>
        <rFont val="仿宋_GB2312"/>
        <family val="3"/>
      </rPr>
      <t>七、医疗卫生与计划生育支出</t>
    </r>
  </si>
  <si>
    <r>
      <rPr>
        <sz val="9"/>
        <rFont val="仿宋_GB2312"/>
        <family val="3"/>
      </rPr>
      <t>八、节能环保支出</t>
    </r>
  </si>
  <si>
    <r>
      <rPr>
        <sz val="9"/>
        <rFont val="仿宋_GB2312"/>
        <family val="3"/>
      </rPr>
      <t>九、城乡社区支出</t>
    </r>
  </si>
  <si>
    <r>
      <rPr>
        <sz val="9"/>
        <rFont val="仿宋_GB2312"/>
        <family val="3"/>
      </rPr>
      <t>十、农林水支出</t>
    </r>
  </si>
  <si>
    <r>
      <rPr>
        <sz val="9"/>
        <rFont val="仿宋_GB2312"/>
        <family val="3"/>
      </rPr>
      <t>十一、交通运输支出</t>
    </r>
  </si>
  <si>
    <r>
      <rPr>
        <sz val="9"/>
        <rFont val="仿宋_GB2312"/>
        <family val="3"/>
      </rPr>
      <t>十二、工业商业金融等支出</t>
    </r>
  </si>
  <si>
    <t>十二、工业商业金融等支出</t>
  </si>
  <si>
    <r>
      <rPr>
        <sz val="9"/>
        <rFont val="仿宋_GB2312"/>
        <family val="3"/>
      </rPr>
      <t>十三、国土海洋气象等支出</t>
    </r>
  </si>
  <si>
    <t>十三、国土海洋气象等支出</t>
  </si>
  <si>
    <r>
      <rPr>
        <sz val="9"/>
        <rFont val="仿宋_GB2312"/>
        <family val="3"/>
      </rPr>
      <t>十四、粮油物资储备支出</t>
    </r>
  </si>
  <si>
    <t>十四、粮油物资储备支出</t>
  </si>
  <si>
    <r>
      <rPr>
        <sz val="9"/>
        <rFont val="仿宋_GB2312"/>
        <family val="3"/>
      </rPr>
      <t>十五、住房保障支出</t>
    </r>
  </si>
  <si>
    <r>
      <rPr>
        <sz val="9"/>
        <rFont val="仿宋_GB2312"/>
        <family val="3"/>
      </rPr>
      <t>十六、其他各项支出</t>
    </r>
  </si>
  <si>
    <t>十六、其他各项支出</t>
  </si>
  <si>
    <r>
      <rPr>
        <sz val="9"/>
        <rFont val="仿宋_GB2312"/>
        <family val="3"/>
      </rPr>
      <t>十七、预备费</t>
    </r>
  </si>
  <si>
    <t>十七、预备费</t>
  </si>
  <si>
    <r>
      <rPr>
        <b/>
        <sz val="9"/>
        <rFont val="仿宋_GB2312"/>
        <family val="3"/>
      </rPr>
      <t>本年支出合计</t>
    </r>
  </si>
  <si>
    <r>
      <rPr>
        <sz val="9"/>
        <rFont val="仿宋_GB2312"/>
        <family val="3"/>
      </rPr>
      <t>转移性支出</t>
    </r>
  </si>
  <si>
    <r>
      <t xml:space="preserve">   </t>
    </r>
    <r>
      <rPr>
        <sz val="9"/>
        <rFont val="仿宋_GB2312"/>
        <family val="3"/>
      </rPr>
      <t>一般转移支付上解支出</t>
    </r>
  </si>
  <si>
    <r>
      <t xml:space="preserve">   </t>
    </r>
    <r>
      <rPr>
        <sz val="9"/>
        <rFont val="仿宋_GB2312"/>
        <family val="3"/>
      </rPr>
      <t>专项转移支付上解支出</t>
    </r>
  </si>
  <si>
    <r>
      <t xml:space="preserve">   </t>
    </r>
    <r>
      <rPr>
        <sz val="9"/>
        <rFont val="仿宋_GB2312"/>
        <family val="3"/>
      </rPr>
      <t>债务还本支出</t>
    </r>
  </si>
  <si>
    <r>
      <t xml:space="preserve">   </t>
    </r>
    <r>
      <rPr>
        <sz val="9"/>
        <rFont val="仿宋_GB2312"/>
        <family val="3"/>
      </rPr>
      <t>安排预算稳定调节基金</t>
    </r>
  </si>
  <si>
    <r>
      <t xml:space="preserve">   </t>
    </r>
    <r>
      <rPr>
        <sz val="9"/>
        <rFont val="仿宋_GB2312"/>
        <family val="3"/>
      </rPr>
      <t>结转下年支出</t>
    </r>
  </si>
  <si>
    <r>
      <t xml:space="preserve">   </t>
    </r>
    <r>
      <rPr>
        <sz val="9"/>
        <rFont val="仿宋_GB2312"/>
        <family val="3"/>
      </rPr>
      <t>累计净结余</t>
    </r>
  </si>
  <si>
    <t>表39-1</t>
  </si>
  <si>
    <t>表39-2</t>
  </si>
  <si>
    <t>2018年街道办事处政府性基金收入草案表</t>
  </si>
  <si>
    <r>
      <rPr>
        <sz val="9"/>
        <rFont val="仿宋_GB2312"/>
        <family val="3"/>
      </rPr>
      <t>三、国有土地收益基金收入</t>
    </r>
  </si>
  <si>
    <r>
      <rPr>
        <sz val="9"/>
        <rFont val="仿宋_GB2312"/>
        <family val="3"/>
      </rPr>
      <t>四、农业土地开发资金收入</t>
    </r>
  </si>
  <si>
    <r>
      <rPr>
        <sz val="9"/>
        <rFont val="仿宋_GB2312"/>
        <family val="3"/>
      </rPr>
      <t>五、国有土地使用权出让收入</t>
    </r>
  </si>
  <si>
    <r>
      <rPr>
        <sz val="9"/>
        <rFont val="仿宋_GB2312"/>
        <family val="3"/>
      </rPr>
      <t>六、彩票公益金收入</t>
    </r>
  </si>
  <si>
    <r>
      <rPr>
        <sz val="9"/>
        <rFont val="仿宋_GB2312"/>
        <family val="3"/>
      </rPr>
      <t>七、城市基础设施配套费</t>
    </r>
  </si>
  <si>
    <r>
      <rPr>
        <sz val="9"/>
        <rFont val="仿宋_GB2312"/>
        <family val="3"/>
      </rPr>
      <t>转移性收入</t>
    </r>
  </si>
  <si>
    <r>
      <t xml:space="preserve">  </t>
    </r>
    <r>
      <rPr>
        <sz val="9"/>
        <rFont val="仿宋_GB2312"/>
        <family val="3"/>
      </rPr>
      <t>专项债务收入</t>
    </r>
  </si>
  <si>
    <r>
      <t xml:space="preserve">  </t>
    </r>
    <r>
      <rPr>
        <sz val="9"/>
        <rFont val="仿宋_GB2312"/>
        <family val="3"/>
      </rPr>
      <t>上级补助收入</t>
    </r>
  </si>
  <si>
    <r>
      <t xml:space="preserve">  </t>
    </r>
    <r>
      <rPr>
        <sz val="9"/>
        <rFont val="仿宋_GB2312"/>
        <family val="3"/>
      </rPr>
      <t>上年结转及结余收入</t>
    </r>
  </si>
  <si>
    <t>备注：政府性基金收入全部为区级收入，故此表为空</t>
  </si>
  <si>
    <t>表40-1</t>
  </si>
  <si>
    <t>表40-2</t>
  </si>
  <si>
    <t>2018年街道办事处政府性基金支出草案表</t>
  </si>
  <si>
    <r>
      <rPr>
        <sz val="9"/>
        <rFont val="仿宋_GB2312"/>
        <family val="3"/>
      </rPr>
      <t>一、社会保障和就业支出</t>
    </r>
  </si>
  <si>
    <r>
      <rPr>
        <sz val="9"/>
        <rFont val="仿宋_GB2312"/>
        <family val="3"/>
      </rPr>
      <t>其中：大中型水库移民后期扶持基金支出</t>
    </r>
  </si>
  <si>
    <r>
      <rPr>
        <sz val="9"/>
        <rFont val="仿宋_GB2312"/>
        <family val="3"/>
      </rPr>
      <t>二、城乡社区支出</t>
    </r>
  </si>
  <si>
    <r>
      <rPr>
        <sz val="9"/>
        <rFont val="仿宋_GB2312"/>
        <family val="3"/>
      </rPr>
      <t>其中：国有土地使用权出让收入安排的支出</t>
    </r>
  </si>
  <si>
    <r>
      <t xml:space="preserve">      </t>
    </r>
    <r>
      <rPr>
        <sz val="9"/>
        <rFont val="仿宋_GB2312"/>
        <family val="3"/>
      </rPr>
      <t>城市基础设施配套费安排的支出</t>
    </r>
  </si>
  <si>
    <r>
      <rPr>
        <sz val="9"/>
        <rFont val="仿宋_GB2312"/>
        <family val="3"/>
      </rPr>
      <t>三、资源勘探信息等支出</t>
    </r>
  </si>
  <si>
    <r>
      <rPr>
        <sz val="9"/>
        <rFont val="仿宋_GB2312"/>
        <family val="3"/>
      </rPr>
      <t>其中：新型墙体材料专项基金支出</t>
    </r>
  </si>
  <si>
    <r>
      <rPr>
        <sz val="9"/>
        <rFont val="仿宋_GB2312"/>
        <family val="3"/>
      </rPr>
      <t>四、其他政府性基金支出</t>
    </r>
  </si>
  <si>
    <r>
      <rPr>
        <sz val="9"/>
        <rFont val="仿宋_GB2312"/>
        <family val="3"/>
      </rPr>
      <t>其中：彩票公益金安排的支出</t>
    </r>
  </si>
  <si>
    <t>备注：2018年政府性基金支出全部为区级支出，街道办事处无支出预算</t>
  </si>
  <si>
    <t>备注：2018年政府性基金支出全部为区级收入，街道办事处无支出预算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</si>
</sst>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quot;$&quot;* #,##0_-;\-&quot;$&quot;* #,##0_-;_-&quot;$&quot;* &quot;-&quot;_-;_-@_-"/>
    <numFmt numFmtId="178" formatCode="&quot;$&quot;\ #,##0.00_-;[Red]&quot;$&quot;\ #,##0.00\-"/>
    <numFmt numFmtId="179" formatCode="&quot;$&quot;#,##0.00_);[Red]\(&quot;$&quot;#,##0.00\)"/>
    <numFmt numFmtId="180" formatCode="_-&quot;$&quot;\ * #,##0_-;_-&quot;$&quot;\ * #,##0\-;_-&quot;$&quot;\ * &quot;-&quot;_-;_-@_-"/>
    <numFmt numFmtId="181" formatCode="&quot;$&quot;#,##0_);[Red]\(&quot;$&quot;#,##0\)"/>
    <numFmt numFmtId="182" formatCode="_(&quot;$&quot;* #,##0.00_);_(&quot;$&quot;* \(#,##0.00\);_(&quot;$&quot;* &quot;-&quot;??_);_(@_)"/>
    <numFmt numFmtId="183" formatCode="#,##0.0_);\(#,##0.0\)"/>
    <numFmt numFmtId="184" formatCode="_-&quot;$&quot;\ * #,##0.00_-;_-&quot;$&quot;\ * #,##0.00\-;_-&quot;$&quot;\ * &quot;-&quot;??_-;_-@_-"/>
    <numFmt numFmtId="185" formatCode="#,##0;\(#,##0\)"/>
    <numFmt numFmtId="186" formatCode="_-* #,##0.00_-;\-* #,##0.00_-;_-* &quot;-&quot;??_-;_-@_-"/>
    <numFmt numFmtId="187" formatCode="#,##0;\-#,##0;&quot;-&quot;"/>
    <numFmt numFmtId="188" formatCode="\$#,##0.00;\(\$#,##0.00\)"/>
    <numFmt numFmtId="189" formatCode="\$#,##0;\(\$#,##0\)"/>
    <numFmt numFmtId="190" formatCode="&quot;$&quot;#,##0_);\(&quot;$&quot;#,##0\)"/>
    <numFmt numFmtId="191" formatCode="_(&quot;$&quot;* #,##0_);_(&quot;$&quot;* \(#,##0\);_(&quot;$&quot;* &quot;-&quot;_);_(@_)"/>
    <numFmt numFmtId="192" formatCode="_-* #,##0.00&quot;$&quot;_-;\-* #,##0.00&quot;$&quot;_-;_-* &quot;-&quot;??&quot;$&quot;_-;_-@_-"/>
    <numFmt numFmtId="193" formatCode="_-* #,##0.00_$_-;\-* #,##0.00_$_-;_-* &quot;-&quot;??_$_-;_-@_-"/>
    <numFmt numFmtId="194" formatCode="_-* #,##0_$_-;\-* #,##0_$_-;_-* &quot;-&quot;_$_-;_-@_-"/>
    <numFmt numFmtId="195" formatCode="_-* #,##0&quot;$&quot;_-;\-* #,##0&quot;$&quot;_-;_-* &quot;-&quot;&quot;$&quot;_-;_-@_-"/>
    <numFmt numFmtId="196" formatCode="yy\.mm\.dd"/>
    <numFmt numFmtId="197" formatCode="yyyy&quot;年&quot;m&quot;月&quot;d&quot;日&quot;;@"/>
    <numFmt numFmtId="198" formatCode="0_ "/>
    <numFmt numFmtId="199" formatCode="0.00_ "/>
    <numFmt numFmtId="200" formatCode="0_);[Red]\(0\)"/>
    <numFmt numFmtId="201" formatCode="0.0_ "/>
  </numFmts>
  <fonts count="105">
    <font>
      <sz val="12"/>
      <name val="宋体"/>
      <family val="0"/>
    </font>
    <font>
      <sz val="11"/>
      <color indexed="8"/>
      <name val="宋体"/>
      <family val="0"/>
    </font>
    <font>
      <sz val="11"/>
      <name val="宋体"/>
      <family val="0"/>
    </font>
    <font>
      <sz val="20"/>
      <name val="宋体"/>
      <family val="0"/>
    </font>
    <font>
      <sz val="10"/>
      <name val="宋体"/>
      <family val="0"/>
    </font>
    <font>
      <sz val="10"/>
      <name val="黑体"/>
      <family val="3"/>
    </font>
    <font>
      <sz val="10"/>
      <name val="Times New Roman"/>
      <family val="1"/>
    </font>
    <font>
      <b/>
      <sz val="10"/>
      <name val="Times New Roman"/>
      <family val="1"/>
    </font>
    <font>
      <sz val="12"/>
      <name val="Times New Roman"/>
      <family val="1"/>
    </font>
    <font>
      <sz val="12"/>
      <name val="黑体"/>
      <family val="3"/>
    </font>
    <font>
      <sz val="19"/>
      <name val="方正小标宋简体"/>
      <family val="4"/>
    </font>
    <font>
      <sz val="9"/>
      <name val="黑体"/>
      <family val="3"/>
    </font>
    <font>
      <sz val="9"/>
      <name val="Times New Roman"/>
      <family val="1"/>
    </font>
    <font>
      <sz val="8"/>
      <name val="Times New Roman"/>
      <family val="1"/>
    </font>
    <font>
      <b/>
      <sz val="9"/>
      <name val="Times New Roman"/>
      <family val="1"/>
    </font>
    <font>
      <b/>
      <sz val="8"/>
      <name val="Times New Roman"/>
      <family val="1"/>
    </font>
    <font>
      <sz val="10"/>
      <name val="仿宋_GB2312"/>
      <family val="3"/>
    </font>
    <font>
      <b/>
      <sz val="9"/>
      <name val="仿宋_GB2312"/>
      <family val="3"/>
    </font>
    <font>
      <sz val="20"/>
      <name val="文星简大标宋"/>
      <family val="3"/>
    </font>
    <font>
      <sz val="9"/>
      <name val="仿宋_GB2312"/>
      <family val="3"/>
    </font>
    <font>
      <sz val="36"/>
      <name val="Times New Roman"/>
      <family val="1"/>
    </font>
    <font>
      <sz val="36"/>
      <name val="文星简大标宋"/>
      <family val="3"/>
    </font>
    <font>
      <b/>
      <sz val="36"/>
      <name val="文星简大标宋"/>
      <family val="3"/>
    </font>
    <font>
      <b/>
      <sz val="36"/>
      <name val="Times New Roman"/>
      <family val="1"/>
    </font>
    <font>
      <sz val="20"/>
      <name val="方正小标宋简体"/>
      <family val="4"/>
    </font>
    <font>
      <b/>
      <sz val="10"/>
      <name val="宋体"/>
      <family val="0"/>
    </font>
    <font>
      <sz val="11"/>
      <name val="Times New Roman"/>
      <family val="1"/>
    </font>
    <font>
      <sz val="10"/>
      <color indexed="8"/>
      <name val="仿宋_GB2312"/>
      <family val="3"/>
    </font>
    <font>
      <sz val="10"/>
      <color indexed="8"/>
      <name val="Times New Roman"/>
      <family val="1"/>
    </font>
    <font>
      <b/>
      <sz val="10"/>
      <name val="仿宋_GB2312"/>
      <family val="3"/>
    </font>
    <font>
      <b/>
      <sz val="10"/>
      <color indexed="8"/>
      <name val="仿宋_GB2312"/>
      <family val="3"/>
    </font>
    <font>
      <b/>
      <sz val="10"/>
      <color indexed="8"/>
      <name val="Times New Roman"/>
      <family val="1"/>
    </font>
    <font>
      <sz val="20"/>
      <name val="Times New Roman"/>
      <family val="1"/>
    </font>
    <font>
      <sz val="11"/>
      <name val="黑体"/>
      <family val="3"/>
    </font>
    <font>
      <sz val="18"/>
      <name val="方正小标宋简体"/>
      <family val="4"/>
    </font>
    <font>
      <b/>
      <sz val="10"/>
      <color indexed="8"/>
      <name val="宋体"/>
      <family val="0"/>
    </font>
    <font>
      <sz val="12"/>
      <name val="方正小标宋简体"/>
      <family val="4"/>
    </font>
    <font>
      <b/>
      <sz val="10"/>
      <name val="黑体"/>
      <family val="3"/>
    </font>
    <font>
      <sz val="12"/>
      <color indexed="10"/>
      <name val="Times New Roman"/>
      <family val="1"/>
    </font>
    <font>
      <sz val="11"/>
      <color indexed="10"/>
      <name val="Times New Roman"/>
      <family val="1"/>
    </font>
    <font>
      <sz val="20"/>
      <color indexed="10"/>
      <name val="Times New Roman"/>
      <family val="1"/>
    </font>
    <font>
      <sz val="10"/>
      <color indexed="10"/>
      <name val="Times New Roman"/>
      <family val="1"/>
    </font>
    <font>
      <sz val="12"/>
      <color indexed="10"/>
      <name val="黑体"/>
      <family val="3"/>
    </font>
    <font>
      <sz val="9"/>
      <color indexed="8"/>
      <name val="仿宋_GB2312"/>
      <family val="3"/>
    </font>
    <font>
      <sz val="12"/>
      <name val="仿宋_GB2312"/>
      <family val="3"/>
    </font>
    <font>
      <b/>
      <sz val="13"/>
      <color indexed="56"/>
      <name val="宋体"/>
      <family val="0"/>
    </font>
    <font>
      <sz val="11"/>
      <color indexed="62"/>
      <name val="宋体"/>
      <family val="0"/>
    </font>
    <font>
      <sz val="11"/>
      <color indexed="20"/>
      <name val="宋体"/>
      <family val="0"/>
    </font>
    <font>
      <sz val="11"/>
      <color indexed="10"/>
      <name val="宋体"/>
      <family val="0"/>
    </font>
    <font>
      <sz val="11"/>
      <color indexed="9"/>
      <name val="宋体"/>
      <family val="0"/>
    </font>
    <font>
      <b/>
      <sz val="11"/>
      <color indexed="9"/>
      <name val="宋体"/>
      <family val="0"/>
    </font>
    <font>
      <b/>
      <sz val="15"/>
      <color indexed="56"/>
      <name val="宋体"/>
      <family val="0"/>
    </font>
    <font>
      <sz val="11"/>
      <color indexed="17"/>
      <name val="宋体"/>
      <family val="0"/>
    </font>
    <font>
      <sz val="12"/>
      <color indexed="16"/>
      <name val="宋体"/>
      <family val="0"/>
    </font>
    <font>
      <sz val="10"/>
      <name val="Geneva"/>
      <family val="2"/>
    </font>
    <font>
      <sz val="12"/>
      <name val="Arial MT"/>
      <family val="2"/>
    </font>
    <font>
      <sz val="12"/>
      <color indexed="20"/>
      <name val="仿宋_GB2312"/>
      <family val="3"/>
    </font>
    <font>
      <sz val="12"/>
      <color indexed="8"/>
      <name val="宋体"/>
      <family val="0"/>
    </font>
    <font>
      <sz val="12"/>
      <color indexed="9"/>
      <name val="宋体"/>
      <family val="0"/>
    </font>
    <font>
      <sz val="11"/>
      <color indexed="42"/>
      <name val="宋体"/>
      <family val="0"/>
    </font>
    <font>
      <sz val="12"/>
      <color indexed="20"/>
      <name val="宋体"/>
      <family val="0"/>
    </font>
    <font>
      <sz val="10"/>
      <name val="Arial"/>
      <family val="2"/>
    </font>
    <font>
      <sz val="12"/>
      <color indexed="17"/>
      <name val="宋体"/>
      <family val="0"/>
    </font>
    <font>
      <sz val="10"/>
      <name val="Helv"/>
      <family val="2"/>
    </font>
    <font>
      <b/>
      <sz val="11"/>
      <color indexed="56"/>
      <name val="宋体"/>
      <family val="0"/>
    </font>
    <font>
      <sz val="9"/>
      <name val="宋体"/>
      <family val="0"/>
    </font>
    <font>
      <b/>
      <sz val="18"/>
      <color indexed="56"/>
      <name val="宋体"/>
      <family val="0"/>
    </font>
    <font>
      <u val="single"/>
      <sz val="12"/>
      <color indexed="12"/>
      <name val="宋体"/>
      <family val="0"/>
    </font>
    <font>
      <sz val="11"/>
      <color indexed="52"/>
      <name val="宋体"/>
      <family val="0"/>
    </font>
    <font>
      <i/>
      <sz val="11"/>
      <color indexed="23"/>
      <name val="宋体"/>
      <family val="0"/>
    </font>
    <font>
      <u val="single"/>
      <sz val="12"/>
      <color indexed="20"/>
      <name val="宋体"/>
      <family val="0"/>
    </font>
    <font>
      <b/>
      <sz val="11"/>
      <color indexed="63"/>
      <name val="宋体"/>
      <family val="0"/>
    </font>
    <font>
      <b/>
      <sz val="11"/>
      <color indexed="52"/>
      <name val="宋体"/>
      <family val="0"/>
    </font>
    <font>
      <b/>
      <sz val="11"/>
      <color indexed="8"/>
      <name val="宋体"/>
      <family val="0"/>
    </font>
    <font>
      <sz val="11"/>
      <color indexed="60"/>
      <name val="宋体"/>
      <family val="0"/>
    </font>
    <font>
      <b/>
      <sz val="18"/>
      <color indexed="62"/>
      <name val="宋体"/>
      <family val="0"/>
    </font>
    <font>
      <b/>
      <sz val="10"/>
      <name val="MS Sans"/>
      <family val="2"/>
    </font>
    <font>
      <sz val="10"/>
      <name val="楷体"/>
      <family val="3"/>
    </font>
    <font>
      <b/>
      <sz val="10"/>
      <name val="Tms Rmn"/>
      <family val="1"/>
    </font>
    <font>
      <sz val="12"/>
      <color indexed="17"/>
      <name val="仿宋_GB2312"/>
      <family val="3"/>
    </font>
    <font>
      <b/>
      <i/>
      <sz val="16"/>
      <name val="Helv"/>
      <family val="2"/>
    </font>
    <font>
      <sz val="12"/>
      <name val="Courier"/>
      <family val="3"/>
    </font>
    <font>
      <sz val="10"/>
      <color indexed="8"/>
      <name val="MS Sans Serif"/>
      <family val="2"/>
    </font>
    <font>
      <b/>
      <sz val="9"/>
      <name val="Arial"/>
      <family val="2"/>
    </font>
    <font>
      <u val="single"/>
      <sz val="12"/>
      <name val="Arial MT"/>
      <family val="2"/>
    </font>
    <font>
      <sz val="12"/>
      <color indexed="9"/>
      <name val="Helv"/>
      <family val="2"/>
    </font>
    <font>
      <b/>
      <sz val="10"/>
      <name val="MS Sans Serif"/>
      <family val="2"/>
    </font>
    <font>
      <sz val="12"/>
      <name val="Arial"/>
      <family val="2"/>
    </font>
    <font>
      <sz val="10"/>
      <color indexed="8"/>
      <name val="Arial"/>
      <family val="2"/>
    </font>
    <font>
      <sz val="7"/>
      <name val="Small Fonts"/>
      <family val="2"/>
    </font>
    <font>
      <b/>
      <sz val="12"/>
      <name val="Arial MT"/>
      <family val="2"/>
    </font>
    <font>
      <sz val="8"/>
      <name val="Arial"/>
      <family val="2"/>
    </font>
    <font>
      <b/>
      <sz val="12"/>
      <name val="Arial"/>
      <family val="2"/>
    </font>
    <font>
      <sz val="12"/>
      <name val="Helv"/>
      <family val="2"/>
    </font>
    <font>
      <b/>
      <sz val="18"/>
      <name val="Arial"/>
      <family val="2"/>
    </font>
    <font>
      <sz val="11"/>
      <name val="Arial MT"/>
      <family val="2"/>
    </font>
    <font>
      <b/>
      <sz val="14"/>
      <name val="楷体"/>
      <family val="3"/>
    </font>
    <font>
      <sz val="12"/>
      <name val="바탕체"/>
      <family val="3"/>
    </font>
    <font>
      <b/>
      <sz val="12"/>
      <color indexed="8"/>
      <name val="宋体"/>
      <family val="0"/>
    </font>
    <font>
      <sz val="11"/>
      <color indexed="17"/>
      <name val="Tahoma"/>
      <family val="2"/>
    </font>
    <font>
      <sz val="11"/>
      <color indexed="20"/>
      <name val="Tahoma"/>
      <family val="2"/>
    </font>
    <font>
      <sz val="10"/>
      <name val="MS Sans Serif"/>
      <family val="2"/>
    </font>
    <font>
      <sz val="12"/>
      <name val="官帕眉"/>
      <family val="0"/>
    </font>
    <font>
      <sz val="11"/>
      <color theme="1"/>
      <name val="Calibri"/>
      <family val="0"/>
    </font>
    <font>
      <sz val="10"/>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theme="0"/>
        <bgColor indexed="64"/>
      </patternFill>
    </fill>
  </fills>
  <borders count="29">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double"/>
      <bottom style="thin"/>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s>
  <cellStyleXfs count="3198">
    <xf numFmtId="0" fontId="0" fillId="0" borderId="0">
      <alignment/>
      <protection/>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1" fillId="0" borderId="0">
      <alignment/>
      <protection/>
    </xf>
    <xf numFmtId="0" fontId="61" fillId="0" borderId="0">
      <alignment/>
      <protection/>
    </xf>
    <xf numFmtId="1" fontId="55" fillId="0" borderId="1">
      <alignment horizontal="center"/>
      <protection locked="0"/>
    </xf>
    <xf numFmtId="0" fontId="61" fillId="0" borderId="0" applyProtection="0">
      <alignment/>
    </xf>
    <xf numFmtId="0" fontId="61"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3" fillId="0" borderId="0">
      <alignment/>
      <protection/>
    </xf>
    <xf numFmtId="0" fontId="61" fillId="0" borderId="0">
      <alignment/>
      <protection/>
    </xf>
    <xf numFmtId="0" fontId="76"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54" fillId="0" borderId="0">
      <alignment/>
      <protection/>
    </xf>
    <xf numFmtId="0" fontId="61" fillId="0" borderId="0">
      <alignment/>
      <protection/>
    </xf>
    <xf numFmtId="0" fontId="63" fillId="0" borderId="0">
      <alignment/>
      <protection/>
    </xf>
    <xf numFmtId="0" fontId="8" fillId="0" borderId="0">
      <alignment/>
      <protection/>
    </xf>
    <xf numFmtId="0" fontId="63"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pplyProtection="0">
      <alignment/>
    </xf>
    <xf numFmtId="0" fontId="8"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8" fillId="0" borderId="0">
      <alignment/>
      <protection/>
    </xf>
    <xf numFmtId="0" fontId="0" fillId="0" borderId="0">
      <alignment vertical="top"/>
      <protection/>
    </xf>
    <xf numFmtId="0" fontId="8" fillId="0" borderId="0" applyProtection="0">
      <alignmen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49" fillId="16"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9" fillId="10" borderId="0" applyNumberFormat="0" applyBorder="0" applyAlignment="0" applyProtection="0"/>
    <xf numFmtId="0" fontId="59" fillId="7"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8" borderId="0" applyNumberFormat="0" applyBorder="0" applyAlignment="0" applyProtection="0"/>
    <xf numFmtId="0" fontId="59" fillId="20" borderId="0" applyNumberFormat="0" applyBorder="0" applyAlignment="0" applyProtection="0"/>
    <xf numFmtId="0" fontId="63" fillId="0" borderId="0">
      <alignment/>
      <protection locked="0"/>
    </xf>
    <xf numFmtId="0" fontId="58" fillId="16" borderId="0" applyNumberFormat="0" applyBorder="0" applyAlignment="0" applyProtection="0"/>
    <xf numFmtId="0" fontId="57" fillId="7" borderId="0" applyNumberFormat="0" applyBorder="0" applyAlignment="0" applyProtection="0"/>
    <xf numFmtId="0" fontId="57" fillId="10" borderId="0" applyNumberFormat="0" applyBorder="0" applyAlignment="0" applyProtection="0"/>
    <xf numFmtId="0" fontId="58" fillId="6" borderId="0" applyNumberFormat="0" applyBorder="0" applyAlignment="0" applyProtection="0"/>
    <xf numFmtId="0" fontId="58" fillId="16" borderId="0" applyNumberFormat="0" applyBorder="0" applyAlignment="0" applyProtection="0"/>
    <xf numFmtId="0" fontId="58" fillId="21" borderId="0" applyNumberFormat="0" applyBorder="0" applyAlignment="0" applyProtection="0"/>
    <xf numFmtId="0" fontId="57" fillId="7" borderId="0" applyNumberFormat="0" applyBorder="0" applyAlignment="0" applyProtection="0"/>
    <xf numFmtId="0" fontId="57" fillId="14" borderId="0" applyNumberFormat="0" applyBorder="0" applyAlignment="0" applyProtection="0"/>
    <xf numFmtId="0" fontId="58" fillId="22" borderId="0" applyNumberFormat="0" applyBorder="0" applyAlignment="0" applyProtection="0"/>
    <xf numFmtId="0" fontId="58" fillId="21" borderId="0" applyNumberFormat="0" applyBorder="0" applyAlignment="0" applyProtection="0"/>
    <xf numFmtId="0" fontId="58" fillId="13"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8" fillId="14" borderId="0" applyNumberFormat="0" applyBorder="0" applyAlignment="0" applyProtection="0"/>
    <xf numFmtId="0" fontId="58" fillId="13" borderId="0" applyNumberFormat="0" applyBorder="0" applyAlignment="0" applyProtection="0"/>
    <xf numFmtId="0" fontId="58" fillId="23" borderId="0" applyNumberFormat="0" applyBorder="0" applyAlignment="0" applyProtection="0"/>
    <xf numFmtId="0" fontId="57" fillId="7" borderId="0" applyNumberFormat="0" applyBorder="0" applyAlignment="0" applyProtection="0"/>
    <xf numFmtId="0" fontId="57" fillId="14" borderId="0" applyNumberFormat="0" applyBorder="0" applyAlignment="0" applyProtection="0"/>
    <xf numFmtId="0" fontId="58" fillId="3" borderId="0" applyNumberFormat="0" applyBorder="0" applyAlignment="0" applyProtection="0"/>
    <xf numFmtId="0" fontId="58" fillId="23" borderId="0" applyNumberFormat="0" applyBorder="0" applyAlignment="0" applyProtection="0"/>
    <xf numFmtId="0" fontId="58" fillId="18" borderId="0" applyNumberFormat="0" applyBorder="0" applyAlignment="0" applyProtection="0"/>
    <xf numFmtId="0" fontId="57" fillId="7" borderId="0" applyNumberFormat="0" applyBorder="0" applyAlignment="0" applyProtection="0"/>
    <xf numFmtId="0" fontId="57" fillId="6" borderId="0" applyNumberFormat="0" applyBorder="0" applyAlignment="0" applyProtection="0"/>
    <xf numFmtId="0" fontId="58" fillId="6" borderId="0" applyNumberFormat="0" applyBorder="0" applyAlignment="0" applyProtection="0"/>
    <xf numFmtId="0" fontId="58" fillId="18" borderId="0" applyNumberFormat="0" applyBorder="0" applyAlignment="0" applyProtection="0"/>
    <xf numFmtId="0" fontId="58" fillId="11" borderId="0" applyNumberFormat="0" applyBorder="0" applyAlignment="0" applyProtection="0"/>
    <xf numFmtId="0" fontId="57" fillId="7" borderId="0" applyNumberFormat="0" applyBorder="0" applyAlignment="0" applyProtection="0"/>
    <xf numFmtId="0" fontId="57" fillId="9" borderId="0" applyNumberFormat="0" applyBorder="0" applyAlignment="0" applyProtection="0"/>
    <xf numFmtId="0" fontId="58" fillId="15" borderId="0" applyNumberFormat="0" applyBorder="0" applyAlignment="0" applyProtection="0"/>
    <xf numFmtId="0" fontId="58" fillId="11" borderId="0" applyNumberFormat="0" applyBorder="0" applyAlignment="0" applyProtection="0"/>
    <xf numFmtId="0" fontId="13" fillId="0" borderId="0">
      <alignment horizontal="center" wrapText="1"/>
      <protection locked="0"/>
    </xf>
    <xf numFmtId="0" fontId="47" fillId="3" borderId="0" applyNumberFormat="0" applyBorder="0" applyAlignment="0" applyProtection="0"/>
    <xf numFmtId="187" fontId="88" fillId="0" borderId="0" applyFill="0" applyBorder="0" applyAlignment="0">
      <protection/>
    </xf>
    <xf numFmtId="0" fontId="72" fillId="14" borderId="2" applyNumberFormat="0" applyAlignment="0" applyProtection="0"/>
    <xf numFmtId="0" fontId="50" fillId="22" borderId="3" applyNumberFormat="0" applyAlignment="0" applyProtection="0"/>
    <xf numFmtId="0" fontId="86" fillId="0" borderId="0" applyNumberFormat="0" applyFill="0" applyBorder="0" applyAlignment="0" applyProtection="0"/>
    <xf numFmtId="41" fontId="0" fillId="0" borderId="0" applyFont="0" applyFill="0" applyBorder="0" applyAlignment="0" applyProtection="0"/>
    <xf numFmtId="185" fontId="6" fillId="0" borderId="0">
      <alignment/>
      <protection/>
    </xf>
    <xf numFmtId="186"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88" fontId="6" fillId="0" borderId="0">
      <alignment/>
      <protection/>
    </xf>
    <xf numFmtId="0" fontId="87" fillId="0" borderId="0" applyProtection="0">
      <alignment/>
    </xf>
    <xf numFmtId="189" fontId="6" fillId="0" borderId="0">
      <alignment/>
      <protection/>
    </xf>
    <xf numFmtId="190" fontId="90" fillId="0" borderId="0">
      <alignment/>
      <protection/>
    </xf>
    <xf numFmtId="0" fontId="69" fillId="0" borderId="0" applyNumberFormat="0" applyFill="0" applyBorder="0" applyAlignment="0" applyProtection="0"/>
    <xf numFmtId="0" fontId="61" fillId="0" borderId="0">
      <alignment/>
      <protection/>
    </xf>
    <xf numFmtId="0" fontId="61" fillId="0" borderId="0" applyProtection="0">
      <alignment/>
    </xf>
    <xf numFmtId="2" fontId="87" fillId="0" borderId="0" applyProtection="0">
      <alignment/>
    </xf>
    <xf numFmtId="0" fontId="52" fillId="4" borderId="0" applyNumberFormat="0" applyBorder="0" applyAlignment="0" applyProtection="0"/>
    <xf numFmtId="0" fontId="91" fillId="14" borderId="0" applyNumberFormat="0" applyBorder="0" applyAlignment="0" applyProtection="0"/>
    <xf numFmtId="0" fontId="92" fillId="0" borderId="4" applyNumberFormat="0" applyAlignment="0" applyProtection="0"/>
    <xf numFmtId="0" fontId="92" fillId="0" borderId="5">
      <alignment horizontal="left" vertical="center"/>
      <protection/>
    </xf>
    <xf numFmtId="0" fontId="51" fillId="0" borderId="6" applyNumberFormat="0" applyFill="0" applyAlignment="0" applyProtection="0"/>
    <xf numFmtId="0" fontId="45"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94" fillId="0" borderId="0" applyProtection="0">
      <alignment/>
    </xf>
    <xf numFmtId="0" fontId="92" fillId="0" borderId="0" applyProtection="0">
      <alignment/>
    </xf>
    <xf numFmtId="0" fontId="46" fillId="7" borderId="2" applyNumberFormat="0" applyAlignment="0" applyProtection="0"/>
    <xf numFmtId="0" fontId="91" fillId="8" borderId="1" applyNumberFormat="0" applyBorder="0" applyAlignment="0" applyProtection="0"/>
    <xf numFmtId="183" fontId="93" fillId="24" borderId="0">
      <alignment/>
      <protection/>
    </xf>
    <xf numFmtId="0" fontId="46" fillId="7" borderId="2" applyNumberFormat="0" applyAlignment="0" applyProtection="0"/>
    <xf numFmtId="0" fontId="68" fillId="0" borderId="9" applyNumberFormat="0" applyFill="0" applyAlignment="0" applyProtection="0"/>
    <xf numFmtId="183" fontId="85" fillId="25" borderId="0">
      <alignment/>
      <protection/>
    </xf>
    <xf numFmtId="38" fontId="0" fillId="0" borderId="0" applyFont="0" applyFill="0" applyBorder="0" applyAlignment="0" applyProtection="0"/>
    <xf numFmtId="40"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74" fillId="15" borderId="0" applyNumberFormat="0" applyBorder="0" applyAlignment="0" applyProtection="0"/>
    <xf numFmtId="0" fontId="6" fillId="0" borderId="0">
      <alignment/>
      <protection/>
    </xf>
    <xf numFmtId="37" fontId="89" fillId="0" borderId="0">
      <alignment/>
      <protection/>
    </xf>
    <xf numFmtId="0" fontId="93" fillId="0" borderId="0">
      <alignment/>
      <protection/>
    </xf>
    <xf numFmtId="0" fontId="80" fillId="0" borderId="0">
      <alignment/>
      <protection/>
    </xf>
    <xf numFmtId="0" fontId="63" fillId="0" borderId="0">
      <alignment/>
      <protection/>
    </xf>
    <xf numFmtId="0" fontId="1" fillId="9" borderId="10" applyNumberFormat="0" applyFont="0" applyAlignment="0" applyProtection="0"/>
    <xf numFmtId="1" fontId="84" fillId="0" borderId="0">
      <alignment horizontal="center"/>
      <protection locked="0"/>
    </xf>
    <xf numFmtId="0" fontId="71" fillId="14" borderId="11" applyNumberFormat="0" applyAlignment="0" applyProtection="0"/>
    <xf numFmtId="1" fontId="95" fillId="0" borderId="12" applyBorder="0">
      <alignment/>
      <protection locked="0"/>
    </xf>
    <xf numFmtId="14" fontId="13"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0" fontId="90" fillId="0" borderId="0">
      <alignment/>
      <protection/>
    </xf>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86" fillId="0" borderId="13">
      <alignment horizontal="center"/>
      <protection/>
    </xf>
    <xf numFmtId="3" fontId="0" fillId="0" borderId="0" applyFont="0" applyFill="0" applyBorder="0" applyAlignment="0" applyProtection="0"/>
    <xf numFmtId="0" fontId="0" fillId="26" borderId="0" applyNumberFormat="0" applyFont="0" applyBorder="0" applyAlignment="0" applyProtection="0"/>
    <xf numFmtId="0" fontId="86" fillId="0" borderId="0" applyNumberFormat="0" applyFill="0" applyBorder="0" applyAlignment="0" applyProtection="0"/>
    <xf numFmtId="0" fontId="78" fillId="27" borderId="14">
      <alignment/>
      <protection locked="0"/>
    </xf>
    <xf numFmtId="0" fontId="82" fillId="0" borderId="0">
      <alignment/>
      <protection/>
    </xf>
    <xf numFmtId="2" fontId="55" fillId="0" borderId="0">
      <alignment horizontal="right"/>
      <protection/>
    </xf>
    <xf numFmtId="0" fontId="78" fillId="27" borderId="14">
      <alignment/>
      <protection locked="0"/>
    </xf>
    <xf numFmtId="0" fontId="78" fillId="27" borderId="14">
      <alignment/>
      <protection locked="0"/>
    </xf>
    <xf numFmtId="18" fontId="55" fillId="0" borderId="1">
      <alignment horizontal="center"/>
      <protection locked="0"/>
    </xf>
    <xf numFmtId="0" fontId="66" fillId="0" borderId="0" applyNumberFormat="0" applyFill="0" applyBorder="0" applyAlignment="0" applyProtection="0"/>
    <xf numFmtId="0" fontId="87" fillId="0" borderId="15" applyProtection="0">
      <alignment/>
    </xf>
    <xf numFmtId="0" fontId="48" fillId="0" borderId="0" applyNumberFormat="0" applyFill="0" applyBorder="0" applyAlignment="0" applyProtection="0"/>
    <xf numFmtId="0" fontId="0" fillId="0" borderId="0" applyNumberFormat="0" applyFont="0" applyFill="0" applyBorder="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91" fontId="0" fillId="0" borderId="0" applyFont="0" applyFill="0" applyBorder="0" applyAlignment="0" applyProtection="0"/>
    <xf numFmtId="0" fontId="61" fillId="0" borderId="16" applyNumberFormat="0" applyFill="0" applyProtection="0">
      <alignment horizontal="right"/>
    </xf>
    <xf numFmtId="0" fontId="66" fillId="0" borderId="0" applyNumberFormat="0" applyFill="0" applyBorder="0" applyAlignment="0" applyProtection="0"/>
    <xf numFmtId="0" fontId="51" fillId="0" borderId="6" applyNumberFormat="0" applyFill="0" applyAlignment="0" applyProtection="0"/>
    <xf numFmtId="0" fontId="45"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96" fillId="0" borderId="16" applyNumberFormat="0" applyFill="0" applyProtection="0">
      <alignment horizontal="center"/>
    </xf>
    <xf numFmtId="0" fontId="75" fillId="0" borderId="0" applyNumberFormat="0" applyFill="0" applyBorder="0" applyAlignment="0" applyProtection="0"/>
    <xf numFmtId="0" fontId="77" fillId="0" borderId="17" applyNumberFormat="0" applyFill="0" applyProtection="0">
      <alignment horizontal="center"/>
    </xf>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60" fillId="3"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10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60"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47" fillId="3"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vertical="center"/>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83" fillId="0" borderId="0" applyNumberFormat="0" applyFill="0" applyBorder="0" applyAlignment="0" applyProtection="0"/>
    <xf numFmtId="9" fontId="0"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6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62"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6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52" fillId="4"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3" fillId="0" borderId="18" applyNumberFormat="0" applyFill="0" applyAlignment="0" applyProtection="0"/>
    <xf numFmtId="44" fontId="0" fillId="0" borderId="0" applyFont="0" applyFill="0" applyBorder="0" applyAlignment="0" applyProtection="0"/>
    <xf numFmtId="197" fontId="0" fillId="0" borderId="0" applyFont="0" applyFill="0" applyBorder="0" applyAlignment="0" applyProtection="0"/>
    <xf numFmtId="42" fontId="0" fillId="0" borderId="0" applyFont="0" applyFill="0" applyBorder="0" applyAlignment="0" applyProtection="0"/>
    <xf numFmtId="0" fontId="72" fillId="14" borderId="2" applyNumberFormat="0" applyAlignment="0" applyProtection="0"/>
    <xf numFmtId="0" fontId="50" fillId="22" borderId="3" applyNumberFormat="0" applyAlignment="0" applyProtection="0"/>
    <xf numFmtId="0" fontId="69" fillId="0" borderId="0" applyNumberFormat="0" applyFill="0" applyBorder="0" applyAlignment="0" applyProtection="0"/>
    <xf numFmtId="0" fontId="77" fillId="0" borderId="17" applyNumberFormat="0" applyFill="0" applyProtection="0">
      <alignment horizontal="left"/>
    </xf>
    <xf numFmtId="0" fontId="48" fillId="0" borderId="0" applyNumberFormat="0" applyFill="0" applyBorder="0" applyAlignment="0" applyProtection="0"/>
    <xf numFmtId="0" fontId="68" fillId="0" borderId="9" applyNumberFormat="0" applyFill="0" applyAlignment="0" applyProtection="0"/>
    <xf numFmtId="194"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2" fontId="0" fillId="0" borderId="0" applyFont="0" applyFill="0" applyBorder="0" applyAlignment="0" applyProtection="0"/>
    <xf numFmtId="0" fontId="6"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2" fillId="0" borderId="0">
      <alignment/>
      <protection/>
    </xf>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20"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196" fontId="61" fillId="0" borderId="17" applyFill="0" applyProtection="0">
      <alignment horizontal="right"/>
    </xf>
    <xf numFmtId="0" fontId="61" fillId="0" borderId="16" applyNumberFormat="0" applyFill="0" applyProtection="0">
      <alignment horizontal="left"/>
    </xf>
    <xf numFmtId="0" fontId="74" fillId="15" borderId="0" applyNumberFormat="0" applyBorder="0" applyAlignment="0" applyProtection="0"/>
    <xf numFmtId="0" fontId="71" fillId="14" borderId="11" applyNumberFormat="0" applyAlignment="0" applyProtection="0"/>
    <xf numFmtId="0" fontId="46" fillId="7" borderId="2" applyNumberFormat="0" applyAlignment="0" applyProtection="0"/>
    <xf numFmtId="1" fontId="61" fillId="0" borderId="17" applyFill="0" applyProtection="0">
      <alignment horizontal="center"/>
    </xf>
    <xf numFmtId="1" fontId="2" fillId="0" borderId="1">
      <alignment vertical="center"/>
      <protection locked="0"/>
    </xf>
    <xf numFmtId="0" fontId="81" fillId="0" borderId="0">
      <alignment/>
      <protection/>
    </xf>
    <xf numFmtId="176" fontId="2" fillId="0" borderId="1">
      <alignment vertical="center"/>
      <protection locked="0"/>
    </xf>
    <xf numFmtId="0" fontId="61" fillId="0" borderId="0">
      <alignment/>
      <protection/>
    </xf>
    <xf numFmtId="0" fontId="70" fillId="0" borderId="0" applyNumberFormat="0" applyFill="0" applyBorder="0" applyAlignment="0" applyProtection="0"/>
    <xf numFmtId="0" fontId="101" fillId="0" borderId="0">
      <alignment/>
      <protection/>
    </xf>
    <xf numFmtId="0" fontId="59" fillId="18"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13" borderId="0" applyNumberFormat="0" applyBorder="0" applyAlignment="0" applyProtection="0"/>
    <xf numFmtId="0" fontId="59" fillId="31" borderId="0" applyNumberFormat="0" applyBorder="0" applyAlignment="0" applyProtection="0"/>
    <xf numFmtId="0" fontId="59" fillId="2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9"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97" fillId="0" borderId="0">
      <alignment/>
      <protection/>
    </xf>
  </cellStyleXfs>
  <cellXfs count="758">
    <xf numFmtId="0" fontId="0" fillId="0" borderId="0" xfId="0" applyFont="1" applyAlignment="1">
      <alignment/>
    </xf>
    <xf numFmtId="0" fontId="2" fillId="0" borderId="0" xfId="709" applyFont="1" applyFill="1" applyAlignment="1" applyProtection="1">
      <alignment vertical="center" wrapText="1"/>
      <protection locked="0"/>
    </xf>
    <xf numFmtId="0" fontId="3" fillId="0" borderId="0" xfId="709" applyFont="1" applyFill="1" applyAlignment="1" applyProtection="1">
      <alignment vertical="center" wrapText="1"/>
      <protection locked="0"/>
    </xf>
    <xf numFmtId="0" fontId="4" fillId="0" borderId="0" xfId="709" applyFont="1" applyFill="1" applyAlignment="1" applyProtection="1">
      <alignment vertical="center" wrapText="1"/>
      <protection locked="0"/>
    </xf>
    <xf numFmtId="0" fontId="5" fillId="0" borderId="0" xfId="709" applyFont="1" applyFill="1" applyAlignment="1" applyProtection="1">
      <alignment vertical="center" wrapText="1"/>
      <protection locked="0"/>
    </xf>
    <xf numFmtId="0" fontId="5" fillId="0" borderId="0" xfId="709" applyFont="1" applyFill="1" applyAlignment="1" applyProtection="1">
      <alignment horizontal="right" vertical="center" wrapText="1"/>
      <protection locked="0"/>
    </xf>
    <xf numFmtId="0" fontId="6" fillId="0" borderId="0" xfId="709" applyFont="1" applyFill="1" applyAlignment="1" applyProtection="1">
      <alignment vertical="center" wrapText="1"/>
      <protection locked="0"/>
    </xf>
    <xf numFmtId="0" fontId="7" fillId="0" borderId="0" xfId="709" applyFont="1" applyFill="1" applyAlignment="1" applyProtection="1">
      <alignment vertical="center" wrapText="1"/>
      <protection locked="0"/>
    </xf>
    <xf numFmtId="0" fontId="8" fillId="0" borderId="0" xfId="709" applyFont="1" applyFill="1" applyAlignment="1" applyProtection="1">
      <alignment vertical="center" wrapText="1"/>
      <protection locked="0"/>
    </xf>
    <xf numFmtId="0" fontId="0" fillId="0" borderId="0" xfId="709" applyFont="1" applyFill="1" applyAlignment="1" applyProtection="1">
      <alignment vertical="center" wrapText="1"/>
      <protection locked="0"/>
    </xf>
    <xf numFmtId="0" fontId="0" fillId="0" borderId="0" xfId="709" applyFont="1" applyFill="1" applyAlignment="1" applyProtection="1">
      <alignment horizontal="center" vertical="center" wrapText="1"/>
      <protection locked="0"/>
    </xf>
    <xf numFmtId="198" fontId="0" fillId="0" borderId="0" xfId="709" applyNumberFormat="1" applyFont="1" applyFill="1" applyAlignment="1" applyProtection="1">
      <alignment horizontal="center" vertical="center" wrapText="1"/>
      <protection locked="0"/>
    </xf>
    <xf numFmtId="0" fontId="9" fillId="0" borderId="0" xfId="709" applyFont="1" applyFill="1" applyAlignment="1" applyProtection="1">
      <alignment vertical="center" wrapText="1"/>
      <protection locked="0"/>
    </xf>
    <xf numFmtId="3" fontId="4" fillId="0" borderId="0" xfId="709" applyNumberFormat="1" applyFont="1" applyFill="1" applyAlignment="1" applyProtection="1">
      <alignment vertical="center" wrapText="1"/>
      <protection locked="0"/>
    </xf>
    <xf numFmtId="198" fontId="11" fillId="0" borderId="1" xfId="709" applyNumberFormat="1" applyFont="1" applyFill="1" applyBorder="1" applyAlignment="1" applyProtection="1">
      <alignment horizontal="center" vertical="center" wrapText="1"/>
      <protection locked="0"/>
    </xf>
    <xf numFmtId="0" fontId="11" fillId="0" borderId="1" xfId="709" applyFont="1" applyFill="1" applyBorder="1" applyAlignment="1" applyProtection="1">
      <alignment horizontal="center" vertical="center" wrapText="1"/>
      <protection locked="0"/>
    </xf>
    <xf numFmtId="1" fontId="12" fillId="0" borderId="14" xfId="709" applyNumberFormat="1" applyFont="1" applyFill="1" applyBorder="1" applyAlignment="1" applyProtection="1">
      <alignment vertical="center" wrapText="1"/>
      <protection locked="0"/>
    </xf>
    <xf numFmtId="1" fontId="13" fillId="0" borderId="14" xfId="709" applyNumberFormat="1" applyFont="1" applyFill="1" applyBorder="1" applyAlignment="1" applyProtection="1">
      <alignment horizontal="center" vertical="center" wrapText="1"/>
      <protection locked="0"/>
    </xf>
    <xf numFmtId="199" fontId="13" fillId="0" borderId="14" xfId="709" applyNumberFormat="1" applyFont="1" applyFill="1" applyBorder="1" applyAlignment="1" applyProtection="1">
      <alignment horizontal="center" vertical="center" wrapText="1"/>
      <protection locked="0"/>
    </xf>
    <xf numFmtId="1" fontId="14" fillId="0" borderId="14" xfId="709" applyNumberFormat="1" applyFont="1" applyFill="1" applyBorder="1" applyAlignment="1" applyProtection="1">
      <alignment horizontal="center" vertical="center" wrapText="1"/>
      <protection locked="0"/>
    </xf>
    <xf numFmtId="198" fontId="15" fillId="0" borderId="14" xfId="709" applyNumberFormat="1" applyFont="1" applyFill="1" applyBorder="1" applyAlignment="1" applyProtection="1">
      <alignment horizontal="center" vertical="center" wrapText="1"/>
      <protection locked="0"/>
    </xf>
    <xf numFmtId="0" fontId="12" fillId="0" borderId="19" xfId="709" applyFont="1" applyFill="1" applyBorder="1" applyAlignment="1" applyProtection="1">
      <alignment horizontal="left" vertical="center"/>
      <protection locked="0"/>
    </xf>
    <xf numFmtId="198" fontId="13" fillId="0" borderId="14" xfId="709" applyNumberFormat="1" applyFont="1" applyFill="1" applyBorder="1" applyAlignment="1" applyProtection="1">
      <alignment horizontal="center" vertical="center" wrapText="1"/>
      <protection/>
    </xf>
    <xf numFmtId="199" fontId="13" fillId="0" borderId="14" xfId="709" applyNumberFormat="1" applyFont="1" applyFill="1" applyBorder="1" applyAlignment="1" applyProtection="1">
      <alignment horizontal="center" vertical="center" wrapText="1"/>
      <protection/>
    </xf>
    <xf numFmtId="0" fontId="12" fillId="0" borderId="19" xfId="709" applyFont="1" applyFill="1" applyBorder="1" applyAlignment="1" applyProtection="1">
      <alignment vertical="center" wrapText="1"/>
      <protection locked="0"/>
    </xf>
    <xf numFmtId="0" fontId="13" fillId="0" borderId="14" xfId="709" applyFont="1" applyFill="1" applyBorder="1" applyAlignment="1" applyProtection="1">
      <alignment horizontal="center" vertical="center" wrapText="1"/>
      <protection locked="0"/>
    </xf>
    <xf numFmtId="3" fontId="14" fillId="0" borderId="20" xfId="709" applyNumberFormat="1" applyFont="1" applyFill="1" applyBorder="1" applyAlignment="1" applyProtection="1">
      <alignment horizontal="center" vertical="center" wrapText="1"/>
      <protection locked="0"/>
    </xf>
    <xf numFmtId="198" fontId="15" fillId="0" borderId="16" xfId="709" applyNumberFormat="1" applyFont="1" applyFill="1" applyBorder="1" applyAlignment="1" applyProtection="1">
      <alignment horizontal="center" vertical="center" wrapText="1"/>
      <protection/>
    </xf>
    <xf numFmtId="199" fontId="15" fillId="0" borderId="16" xfId="709" applyNumberFormat="1" applyFont="1" applyFill="1" applyBorder="1" applyAlignment="1" applyProtection="1">
      <alignment horizontal="center" vertical="center" wrapText="1"/>
      <protection/>
    </xf>
    <xf numFmtId="199" fontId="8" fillId="0" borderId="0" xfId="709" applyNumberFormat="1" applyFont="1" applyFill="1" applyAlignment="1" applyProtection="1">
      <alignment vertical="center" wrapText="1"/>
      <protection locked="0"/>
    </xf>
    <xf numFmtId="0" fontId="16" fillId="0" borderId="21" xfId="709" applyFont="1" applyFill="1" applyBorder="1" applyAlignment="1" applyProtection="1">
      <alignment horizontal="right" vertical="center" wrapText="1"/>
      <protection locked="0"/>
    </xf>
    <xf numFmtId="0" fontId="16" fillId="0" borderId="21" xfId="709" applyFont="1" applyFill="1" applyBorder="1" applyAlignment="1" applyProtection="1">
      <alignment vertical="center" wrapText="1"/>
      <protection locked="0"/>
    </xf>
    <xf numFmtId="3" fontId="17" fillId="0" borderId="20" xfId="709" applyNumberFormat="1" applyFont="1" applyFill="1" applyBorder="1" applyAlignment="1" applyProtection="1">
      <alignment horizontal="center" vertical="center" wrapText="1"/>
      <protection locked="0"/>
    </xf>
    <xf numFmtId="199" fontId="0" fillId="0" borderId="0" xfId="709" applyNumberFormat="1" applyFont="1" applyFill="1" applyAlignment="1" applyProtection="1">
      <alignment vertical="center" wrapText="1"/>
      <protection locked="0"/>
    </xf>
    <xf numFmtId="0" fontId="2" fillId="0" borderId="0" xfId="709" applyFont="1" applyFill="1" applyAlignment="1" applyProtection="1">
      <alignment horizontal="center" vertical="center" wrapText="1"/>
      <protection locked="0"/>
    </xf>
    <xf numFmtId="198" fontId="2" fillId="0" borderId="0" xfId="709" applyNumberFormat="1" applyFont="1" applyFill="1" applyAlignment="1" applyProtection="1">
      <alignment horizontal="center" vertical="center" wrapText="1"/>
      <protection locked="0"/>
    </xf>
    <xf numFmtId="3" fontId="18" fillId="0" borderId="0" xfId="709" applyNumberFormat="1" applyFont="1" applyFill="1" applyAlignment="1" applyProtection="1">
      <alignment vertical="center" wrapText="1"/>
      <protection locked="0"/>
    </xf>
    <xf numFmtId="3" fontId="4" fillId="0" borderId="0" xfId="709" applyNumberFormat="1" applyFont="1" applyFill="1" applyAlignment="1" applyProtection="1">
      <alignment horizontal="center" vertical="center" wrapText="1"/>
      <protection locked="0"/>
    </xf>
    <xf numFmtId="198" fontId="13" fillId="0" borderId="14" xfId="709" applyNumberFormat="1" applyFont="1" applyFill="1" applyBorder="1" applyAlignment="1" applyProtection="1">
      <alignment horizontal="center" vertical="center" wrapText="1"/>
      <protection locked="0"/>
    </xf>
    <xf numFmtId="199" fontId="13" fillId="0" borderId="22" xfId="709" applyNumberFormat="1" applyFont="1" applyFill="1" applyBorder="1" applyAlignment="1" applyProtection="1">
      <alignment horizontal="center" vertical="center" wrapText="1"/>
      <protection locked="0"/>
    </xf>
    <xf numFmtId="199" fontId="13" fillId="0" borderId="19" xfId="709" applyNumberFormat="1" applyFont="1" applyFill="1" applyBorder="1" applyAlignment="1" applyProtection="1">
      <alignment horizontal="center" vertical="center" wrapText="1"/>
      <protection locked="0"/>
    </xf>
    <xf numFmtId="199" fontId="13" fillId="0" borderId="16" xfId="709" applyNumberFormat="1" applyFont="1" applyFill="1" applyBorder="1" applyAlignment="1" applyProtection="1">
      <alignment horizontal="center" vertical="center" wrapText="1"/>
      <protection locked="0"/>
    </xf>
    <xf numFmtId="199" fontId="0" fillId="0" borderId="0" xfId="709" applyNumberFormat="1" applyFont="1" applyFill="1" applyAlignment="1" applyProtection="1">
      <alignment horizontal="center" vertical="center" wrapText="1"/>
      <protection locked="0"/>
    </xf>
    <xf numFmtId="0" fontId="19" fillId="0" borderId="23" xfId="2725" applyNumberFormat="1" applyFont="1" applyFill="1" applyBorder="1" applyAlignment="1" applyProtection="1">
      <alignment horizontal="left" vertical="center" wrapText="1"/>
      <protection locked="0"/>
    </xf>
    <xf numFmtId="0" fontId="19" fillId="0" borderId="14" xfId="2725" applyNumberFormat="1" applyFont="1" applyFill="1" applyBorder="1" applyAlignment="1" applyProtection="1">
      <alignment horizontal="left" vertical="center" wrapText="1"/>
      <protection locked="0"/>
    </xf>
    <xf numFmtId="0" fontId="12" fillId="0" borderId="14" xfId="2730" applyFont="1" applyFill="1" applyBorder="1" applyAlignment="1" applyProtection="1">
      <alignment horizontal="left" vertical="center" wrapText="1"/>
      <protection locked="0"/>
    </xf>
    <xf numFmtId="199" fontId="6" fillId="0" borderId="14" xfId="0" applyNumberFormat="1" applyFont="1" applyFill="1" applyBorder="1" applyAlignment="1" applyProtection="1">
      <alignment horizontal="center" vertical="center" wrapText="1"/>
      <protection/>
    </xf>
    <xf numFmtId="0" fontId="19" fillId="0" borderId="14" xfId="2730" applyFont="1" applyFill="1" applyBorder="1" applyAlignment="1" applyProtection="1">
      <alignment horizontal="left" vertical="center" wrapText="1"/>
      <protection locked="0"/>
    </xf>
    <xf numFmtId="199" fontId="15" fillId="0" borderId="14" xfId="709" applyNumberFormat="1" applyFont="1" applyFill="1" applyBorder="1" applyAlignment="1" applyProtection="1">
      <alignment horizontal="center" vertical="center" wrapText="1"/>
      <protection locked="0"/>
    </xf>
    <xf numFmtId="0" fontId="13" fillId="0" borderId="14" xfId="709" applyFont="1" applyFill="1" applyBorder="1" applyAlignment="1" applyProtection="1">
      <alignment horizontal="center" vertical="center"/>
      <protection locked="0"/>
    </xf>
    <xf numFmtId="199" fontId="13" fillId="0" borderId="14" xfId="709" applyNumberFormat="1" applyFont="1" applyFill="1" applyBorder="1" applyAlignment="1" applyProtection="1">
      <alignment horizontal="center" vertical="center"/>
      <protection locked="0"/>
    </xf>
    <xf numFmtId="1" fontId="19" fillId="0" borderId="14" xfId="709" applyNumberFormat="1" applyFont="1" applyFill="1" applyBorder="1" applyAlignment="1" applyProtection="1">
      <alignment vertical="center" wrapText="1"/>
      <protection locked="0"/>
    </xf>
    <xf numFmtId="1" fontId="17" fillId="0" borderId="14" xfId="709" applyNumberFormat="1" applyFont="1" applyFill="1" applyBorder="1" applyAlignment="1" applyProtection="1">
      <alignment horizontal="center" vertical="center" wrapText="1"/>
      <protection locked="0"/>
    </xf>
    <xf numFmtId="0" fontId="19" fillId="0" borderId="19" xfId="709" applyFont="1" applyFill="1" applyBorder="1" applyAlignment="1" applyProtection="1">
      <alignment horizontal="left" vertical="center"/>
      <protection locked="0"/>
    </xf>
    <xf numFmtId="199" fontId="13" fillId="0" borderId="19" xfId="709" applyNumberFormat="1" applyFont="1" applyFill="1" applyBorder="1" applyAlignment="1" applyProtection="1">
      <alignment horizontal="center" vertical="center"/>
      <protection locked="0"/>
    </xf>
    <xf numFmtId="0" fontId="13" fillId="0" borderId="19" xfId="709" applyFont="1" applyFill="1" applyBorder="1" applyAlignment="1" applyProtection="1">
      <alignment horizontal="center" vertical="center" wrapText="1"/>
      <protection locked="0"/>
    </xf>
    <xf numFmtId="1" fontId="12" fillId="0" borderId="23" xfId="709" applyNumberFormat="1" applyFont="1" applyFill="1" applyBorder="1" applyAlignment="1" applyProtection="1">
      <alignment vertical="center" wrapText="1"/>
      <protection locked="0"/>
    </xf>
    <xf numFmtId="1" fontId="13" fillId="0" borderId="23" xfId="709" applyNumberFormat="1" applyFont="1" applyFill="1" applyBorder="1" applyAlignment="1" applyProtection="1">
      <alignment horizontal="center" vertical="center" wrapText="1"/>
      <protection locked="0"/>
    </xf>
    <xf numFmtId="199" fontId="13" fillId="0" borderId="23" xfId="709" applyNumberFormat="1" applyFont="1" applyFill="1" applyBorder="1" applyAlignment="1" applyProtection="1">
      <alignment horizontal="center" vertical="center" wrapText="1"/>
      <protection locked="0"/>
    </xf>
    <xf numFmtId="1" fontId="12" fillId="0" borderId="14" xfId="702" applyNumberFormat="1" applyFont="1" applyFill="1" applyBorder="1" applyAlignment="1" applyProtection="1">
      <alignment vertical="center" wrapText="1"/>
      <protection locked="0"/>
    </xf>
    <xf numFmtId="0" fontId="19" fillId="0" borderId="19" xfId="0" applyFont="1" applyFill="1" applyBorder="1" applyAlignment="1" applyProtection="1">
      <alignment vertical="center"/>
      <protection locked="0"/>
    </xf>
    <xf numFmtId="1" fontId="12" fillId="0" borderId="19" xfId="709" applyNumberFormat="1" applyFont="1" applyFill="1" applyBorder="1" applyAlignment="1" applyProtection="1">
      <alignment vertical="center" wrapText="1"/>
      <protection locked="0"/>
    </xf>
    <xf numFmtId="0" fontId="13" fillId="0" borderId="19" xfId="709" applyFont="1" applyFill="1" applyBorder="1" applyAlignment="1" applyProtection="1">
      <alignment horizontal="center" vertical="center"/>
      <protection locked="0"/>
    </xf>
    <xf numFmtId="1" fontId="13" fillId="0" borderId="19" xfId="709" applyNumberFormat="1" applyFont="1" applyFill="1" applyBorder="1" applyAlignment="1" applyProtection="1">
      <alignment horizontal="center" vertical="center" wrapText="1"/>
      <protection locked="0"/>
    </xf>
    <xf numFmtId="0" fontId="9" fillId="0" borderId="0" xfId="0" applyFont="1" applyAlignment="1">
      <alignment/>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8" fillId="0" borderId="0" xfId="0" applyFont="1" applyAlignment="1">
      <alignment/>
    </xf>
    <xf numFmtId="0" fontId="2" fillId="0" borderId="0" xfId="2735" applyFont="1" applyFill="1" applyAlignment="1" applyProtection="1">
      <alignment vertical="center" wrapText="1"/>
      <protection locked="0"/>
    </xf>
    <xf numFmtId="0" fontId="3" fillId="0" borderId="0" xfId="2735" applyFont="1" applyFill="1" applyAlignment="1" applyProtection="1">
      <alignment vertical="center" wrapText="1"/>
      <protection locked="0"/>
    </xf>
    <xf numFmtId="0" fontId="4" fillId="0" borderId="0" xfId="2735" applyFont="1" applyFill="1" applyAlignment="1" applyProtection="1">
      <alignment vertical="center" wrapText="1"/>
      <protection locked="0"/>
    </xf>
    <xf numFmtId="0" fontId="0" fillId="0" borderId="0" xfId="2735" applyFont="1" applyFill="1" applyAlignment="1" applyProtection="1">
      <alignment vertical="center" wrapText="1"/>
      <protection locked="0"/>
    </xf>
    <xf numFmtId="0" fontId="9" fillId="0" borderId="0" xfId="2725" applyFont="1" applyFill="1" applyAlignment="1" applyProtection="1">
      <alignment vertical="center" shrinkToFit="1"/>
      <protection locked="0"/>
    </xf>
    <xf numFmtId="0" fontId="5" fillId="0" borderId="23" xfId="708" applyFont="1" applyBorder="1" applyAlignment="1" applyProtection="1">
      <alignment horizontal="center" vertical="center" wrapText="1"/>
      <protection locked="0"/>
    </xf>
    <xf numFmtId="0" fontId="5" fillId="0" borderId="1" xfId="708" applyFont="1" applyBorder="1" applyAlignment="1" applyProtection="1">
      <alignment horizontal="center" vertical="center" wrapText="1"/>
      <protection locked="0"/>
    </xf>
    <xf numFmtId="0" fontId="11" fillId="0" borderId="1" xfId="708" applyFont="1" applyBorder="1" applyAlignment="1" applyProtection="1">
      <alignment horizontal="center" vertical="center" wrapText="1"/>
      <protection locked="0"/>
    </xf>
    <xf numFmtId="0" fontId="11" fillId="0" borderId="1" xfId="2735" applyFont="1" applyFill="1" applyBorder="1" applyAlignment="1" applyProtection="1">
      <alignment horizontal="center" vertical="center" wrapText="1"/>
      <protection locked="0"/>
    </xf>
    <xf numFmtId="0" fontId="25" fillId="0" borderId="23" xfId="2740" applyFont="1" applyBorder="1" applyAlignment="1" applyProtection="1">
      <alignment horizontal="center" vertical="center" wrapText="1"/>
      <protection locked="0"/>
    </xf>
    <xf numFmtId="0" fontId="25" fillId="0" borderId="14" xfId="2734" applyFont="1" applyBorder="1" applyAlignment="1">
      <alignment horizontal="center" vertical="center"/>
      <protection/>
    </xf>
    <xf numFmtId="0" fontId="4" fillId="0" borderId="14" xfId="2740" applyFont="1" applyBorder="1" applyAlignment="1" applyProtection="1">
      <alignment horizontal="center" vertical="center" wrapText="1"/>
      <protection locked="0"/>
    </xf>
    <xf numFmtId="0" fontId="4" fillId="0" borderId="14" xfId="2734" applyFont="1" applyBorder="1" applyAlignment="1">
      <alignment horizontal="center" vertical="center"/>
      <protection/>
    </xf>
    <xf numFmtId="0" fontId="4" fillId="0" borderId="14" xfId="2734" applyNumberFormat="1" applyFont="1" applyBorder="1" applyAlignment="1">
      <alignment horizontal="center" vertical="center"/>
      <protection/>
    </xf>
    <xf numFmtId="0" fontId="0" fillId="0" borderId="0" xfId="2735" applyFont="1" applyFill="1" applyAlignment="1" applyProtection="1">
      <alignment horizontal="center" vertical="center" wrapText="1"/>
      <protection locked="0"/>
    </xf>
    <xf numFmtId="0" fontId="4" fillId="0" borderId="16" xfId="2740" applyFont="1" applyBorder="1" applyAlignment="1" applyProtection="1">
      <alignment horizontal="center" vertical="center" wrapText="1"/>
      <protection locked="0"/>
    </xf>
    <xf numFmtId="0" fontId="4" fillId="0" borderId="16" xfId="2734" applyFont="1" applyBorder="1" applyAlignment="1">
      <alignment horizontal="center" vertical="center"/>
      <protection/>
    </xf>
    <xf numFmtId="0" fontId="4" fillId="0" borderId="16" xfId="2734" applyNumberFormat="1" applyFont="1" applyBorder="1" applyAlignment="1">
      <alignment horizontal="center" vertical="center"/>
      <protection/>
    </xf>
    <xf numFmtId="0" fontId="0" fillId="0" borderId="20" xfId="2735" applyFont="1" applyFill="1" applyBorder="1" applyAlignment="1" applyProtection="1">
      <alignment horizontal="center" vertical="center" wrapText="1"/>
      <protection locked="0"/>
    </xf>
    <xf numFmtId="0" fontId="0" fillId="0" borderId="14" xfId="2735" applyFont="1" applyFill="1" applyBorder="1" applyAlignment="1" applyProtection="1">
      <alignment horizontal="center" vertical="center" wrapText="1"/>
      <protection locked="0"/>
    </xf>
    <xf numFmtId="0" fontId="0" fillId="0" borderId="16" xfId="2735" applyFont="1" applyFill="1" applyBorder="1" applyAlignment="1" applyProtection="1">
      <alignment horizontal="center" vertical="center" wrapText="1"/>
      <protection locked="0"/>
    </xf>
    <xf numFmtId="0" fontId="9" fillId="0" borderId="0" xfId="2736" applyFont="1" applyAlignment="1">
      <alignment vertical="center"/>
      <protection/>
    </xf>
    <xf numFmtId="0" fontId="9" fillId="0" borderId="0" xfId="2725" applyFont="1" applyFill="1" applyProtection="1">
      <alignment vertical="center"/>
      <protection locked="0"/>
    </xf>
    <xf numFmtId="0" fontId="4" fillId="0" borderId="0" xfId="2736" applyFont="1" applyAlignment="1">
      <alignment vertical="center"/>
      <protection/>
    </xf>
    <xf numFmtId="0" fontId="0" fillId="0" borderId="0" xfId="2736" applyAlignment="1">
      <alignment vertical="center"/>
      <protection/>
    </xf>
    <xf numFmtId="198" fontId="0" fillId="0" borderId="0" xfId="2736" applyNumberFormat="1" applyAlignment="1">
      <alignment horizontal="center" vertical="center"/>
      <protection/>
    </xf>
    <xf numFmtId="199" fontId="0" fillId="0" borderId="0" xfId="2736" applyNumberFormat="1" applyAlignment="1">
      <alignment horizontal="center" vertical="center"/>
      <protection/>
    </xf>
    <xf numFmtId="0" fontId="9" fillId="0" borderId="0" xfId="0" applyFont="1" applyAlignment="1">
      <alignment vertical="center"/>
    </xf>
    <xf numFmtId="198" fontId="8" fillId="0" borderId="0" xfId="2736" applyNumberFormat="1" applyFont="1" applyAlignment="1">
      <alignment horizontal="center" vertical="center"/>
      <protection/>
    </xf>
    <xf numFmtId="0" fontId="26" fillId="0" borderId="0" xfId="2736" applyFont="1" applyAlignment="1">
      <alignment vertical="center"/>
      <protection/>
    </xf>
    <xf numFmtId="198" fontId="26" fillId="0" borderId="0" xfId="2736" applyNumberFormat="1" applyFont="1" applyAlignment="1">
      <alignment horizontal="center" vertical="center"/>
      <protection/>
    </xf>
    <xf numFmtId="0" fontId="5" fillId="0" borderId="23" xfId="2731" applyFont="1" applyFill="1" applyBorder="1" applyAlignment="1" applyProtection="1">
      <alignment horizontal="center" vertical="center" wrapText="1"/>
      <protection locked="0"/>
    </xf>
    <xf numFmtId="0" fontId="5" fillId="0" borderId="1" xfId="2731" applyFont="1" applyFill="1" applyBorder="1" applyAlignment="1" applyProtection="1">
      <alignment horizontal="center" vertical="center" wrapText="1"/>
      <protection locked="0"/>
    </xf>
    <xf numFmtId="0" fontId="27" fillId="0" borderId="14" xfId="2736" applyFont="1" applyBorder="1" applyAlignment="1">
      <alignment horizontal="center" vertical="center"/>
      <protection/>
    </xf>
    <xf numFmtId="198" fontId="6" fillId="0" borderId="14" xfId="3156" applyNumberFormat="1" applyFont="1" applyBorder="1" applyAlignment="1">
      <alignment horizontal="center" vertical="center" wrapText="1"/>
    </xf>
    <xf numFmtId="0" fontId="27" fillId="0" borderId="16" xfId="2736" applyFont="1" applyBorder="1" applyAlignment="1">
      <alignment horizontal="center" vertical="center"/>
      <protection/>
    </xf>
    <xf numFmtId="198" fontId="6" fillId="0" borderId="16" xfId="3156" applyNumberFormat="1" applyFont="1" applyBorder="1" applyAlignment="1">
      <alignment horizontal="center" vertical="center" wrapText="1"/>
    </xf>
    <xf numFmtId="198" fontId="6" fillId="0" borderId="17" xfId="2736" applyNumberFormat="1" applyFont="1" applyBorder="1" applyAlignment="1">
      <alignment horizontal="center" vertical="center"/>
      <protection/>
    </xf>
    <xf numFmtId="0" fontId="8" fillId="0" borderId="0" xfId="2736" applyFont="1" applyAlignment="1">
      <alignment vertical="center"/>
      <protection/>
    </xf>
    <xf numFmtId="199" fontId="8" fillId="0" borderId="0" xfId="2736" applyNumberFormat="1" applyFont="1" applyAlignment="1">
      <alignment horizontal="center" vertical="center"/>
      <protection/>
    </xf>
    <xf numFmtId="199" fontId="16" fillId="0" borderId="0" xfId="2736" applyNumberFormat="1" applyFont="1" applyAlignment="1">
      <alignment horizontal="right" vertical="center"/>
      <protection/>
    </xf>
    <xf numFmtId="198" fontId="6" fillId="0" borderId="19" xfId="3156" applyNumberFormat="1" applyFont="1" applyBorder="1" applyAlignment="1">
      <alignment horizontal="center" vertical="center" wrapText="1"/>
    </xf>
    <xf numFmtId="198" fontId="104" fillId="0" borderId="14" xfId="3156" applyNumberFormat="1" applyFont="1" applyBorder="1" applyAlignment="1">
      <alignment horizontal="center" vertical="center" wrapText="1"/>
    </xf>
    <xf numFmtId="198" fontId="104" fillId="0" borderId="22" xfId="2736" applyNumberFormat="1" applyFont="1" applyBorder="1" applyAlignment="1">
      <alignment horizontal="center" vertical="center" wrapText="1"/>
      <protection/>
    </xf>
    <xf numFmtId="198" fontId="6" fillId="0" borderId="14" xfId="2736" applyNumberFormat="1" applyFont="1" applyBorder="1" applyAlignment="1">
      <alignment horizontal="center" vertical="center"/>
      <protection/>
    </xf>
    <xf numFmtId="198" fontId="6" fillId="0" borderId="19" xfId="2736" applyNumberFormat="1" applyFont="1" applyBorder="1" applyAlignment="1">
      <alignment horizontal="center" vertical="center"/>
      <protection/>
    </xf>
    <xf numFmtId="198" fontId="104" fillId="0" borderId="14" xfId="2736" applyNumberFormat="1" applyFont="1" applyBorder="1" applyAlignment="1">
      <alignment horizontal="center" vertical="center"/>
      <protection/>
    </xf>
    <xf numFmtId="198" fontId="104" fillId="0" borderId="22" xfId="2736" applyNumberFormat="1" applyFont="1" applyBorder="1" applyAlignment="1">
      <alignment horizontal="center" vertical="center"/>
      <protection/>
    </xf>
    <xf numFmtId="198" fontId="104" fillId="0" borderId="17" xfId="2736" applyNumberFormat="1" applyFont="1" applyBorder="1" applyAlignment="1">
      <alignment horizontal="center" vertical="center"/>
      <protection/>
    </xf>
    <xf numFmtId="198" fontId="5" fillId="0" borderId="1" xfId="2736" applyNumberFormat="1" applyFont="1" applyBorder="1" applyAlignment="1">
      <alignment horizontal="center" vertical="center"/>
      <protection/>
    </xf>
    <xf numFmtId="0" fontId="5" fillId="0" borderId="1" xfId="2725" applyFont="1" applyFill="1" applyBorder="1" applyAlignment="1" applyProtection="1">
      <alignment horizontal="center" vertical="center" wrapText="1"/>
      <protection locked="0"/>
    </xf>
    <xf numFmtId="198" fontId="104" fillId="0" borderId="14" xfId="2736" applyNumberFormat="1" applyFont="1" applyBorder="1" applyAlignment="1">
      <alignment horizontal="center" vertical="center" wrapText="1"/>
      <protection/>
    </xf>
    <xf numFmtId="198" fontId="28" fillId="0" borderId="14" xfId="2736" applyNumberFormat="1" applyFont="1" applyBorder="1" applyAlignment="1">
      <alignment horizontal="center" vertical="center" wrapText="1"/>
      <protection/>
    </xf>
    <xf numFmtId="198" fontId="6" fillId="0" borderId="16" xfId="2736" applyNumberFormat="1" applyFont="1" applyBorder="1" applyAlignment="1">
      <alignment horizontal="center" vertical="center"/>
      <protection/>
    </xf>
    <xf numFmtId="0" fontId="16" fillId="0" borderId="0" xfId="2736" applyFont="1" applyAlignment="1">
      <alignment vertical="center"/>
      <protection/>
    </xf>
    <xf numFmtId="0" fontId="4" fillId="0" borderId="0" xfId="700" applyFont="1" applyAlignment="1">
      <alignment vertical="center" wrapText="1"/>
      <protection/>
    </xf>
    <xf numFmtId="0" fontId="4" fillId="0" borderId="0" xfId="700" applyFont="1" applyAlignment="1">
      <alignment vertical="center"/>
      <protection/>
    </xf>
    <xf numFmtId="0" fontId="0" fillId="0" borderId="0" xfId="700" applyAlignment="1">
      <alignment vertical="center"/>
      <protection/>
    </xf>
    <xf numFmtId="0" fontId="0" fillId="0" borderId="0" xfId="700" applyAlignment="1">
      <alignment horizontal="center" vertical="center"/>
      <protection/>
    </xf>
    <xf numFmtId="198" fontId="0" fillId="0" borderId="0" xfId="700" applyNumberFormat="1" applyAlignment="1">
      <alignment horizontal="center" vertical="center"/>
      <protection/>
    </xf>
    <xf numFmtId="199" fontId="0" fillId="0" borderId="0" xfId="700" applyNumberFormat="1" applyAlignment="1">
      <alignment horizontal="center" vertical="center"/>
      <protection/>
    </xf>
    <xf numFmtId="0" fontId="0" fillId="0" borderId="0" xfId="700" applyAlignment="1">
      <alignment vertical="center" wrapText="1"/>
      <protection/>
    </xf>
    <xf numFmtId="0" fontId="9" fillId="0" borderId="0" xfId="2727" applyFont="1">
      <alignment vertical="center"/>
      <protection/>
    </xf>
    <xf numFmtId="0" fontId="2" fillId="0" borderId="0" xfId="2727" applyFont="1" applyAlignment="1">
      <alignment horizontal="center" vertical="center"/>
      <protection/>
    </xf>
    <xf numFmtId="0" fontId="5" fillId="0" borderId="1" xfId="700" applyFont="1" applyBorder="1" applyAlignment="1">
      <alignment horizontal="center" vertical="center" wrapText="1"/>
      <protection/>
    </xf>
    <xf numFmtId="198" fontId="5" fillId="0" borderId="23" xfId="700" applyNumberFormat="1" applyFont="1" applyBorder="1" applyAlignment="1">
      <alignment horizontal="center" vertical="center" wrapText="1"/>
      <protection/>
    </xf>
    <xf numFmtId="199" fontId="5" fillId="0" borderId="23" xfId="700" applyNumberFormat="1" applyFont="1" applyBorder="1" applyAlignment="1">
      <alignment horizontal="center" vertical="center" wrapText="1"/>
      <protection/>
    </xf>
    <xf numFmtId="198" fontId="5" fillId="0" borderId="1" xfId="700" applyNumberFormat="1" applyFont="1" applyBorder="1" applyAlignment="1">
      <alignment horizontal="center" vertical="center" wrapText="1"/>
      <protection/>
    </xf>
    <xf numFmtId="0" fontId="16" fillId="0" borderId="23" xfId="700" applyFont="1" applyBorder="1" applyAlignment="1">
      <alignment vertical="center" wrapText="1"/>
      <protection/>
    </xf>
    <xf numFmtId="198" fontId="6" fillId="0" borderId="23" xfId="700" applyNumberFormat="1" applyFont="1" applyBorder="1" applyAlignment="1">
      <alignment horizontal="center" vertical="center"/>
      <protection/>
    </xf>
    <xf numFmtId="199" fontId="6" fillId="0" borderId="23" xfId="700" applyNumberFormat="1" applyFont="1" applyBorder="1" applyAlignment="1">
      <alignment horizontal="center" vertical="center"/>
      <protection/>
    </xf>
    <xf numFmtId="0" fontId="16" fillId="0" borderId="24" xfId="700" applyFont="1" applyBorder="1" applyAlignment="1">
      <alignment vertical="center" wrapText="1"/>
      <protection/>
    </xf>
    <xf numFmtId="0" fontId="6" fillId="0" borderId="23" xfId="700" applyFont="1" applyBorder="1" applyAlignment="1">
      <alignment horizontal="center" vertical="center"/>
      <protection/>
    </xf>
    <xf numFmtId="199" fontId="6" fillId="0" borderId="14" xfId="700" applyNumberFormat="1" applyFont="1" applyBorder="1" applyAlignment="1">
      <alignment horizontal="center" vertical="center"/>
      <protection/>
    </xf>
    <xf numFmtId="0" fontId="16" fillId="0" borderId="14" xfId="700" applyFont="1" applyBorder="1" applyAlignment="1">
      <alignment vertical="center"/>
      <protection/>
    </xf>
    <xf numFmtId="0" fontId="6" fillId="0" borderId="19" xfId="700" applyFont="1" applyBorder="1" applyAlignment="1">
      <alignment horizontal="center" vertical="center" wrapText="1"/>
      <protection/>
    </xf>
    <xf numFmtId="198" fontId="6" fillId="0" borderId="14" xfId="700" applyNumberFormat="1" applyFont="1" applyBorder="1" applyAlignment="1">
      <alignment horizontal="center" vertical="center" wrapText="1"/>
      <protection/>
    </xf>
    <xf numFmtId="0" fontId="16" fillId="0" borderId="22" xfId="700" applyFont="1" applyBorder="1" applyAlignment="1">
      <alignment vertical="center" wrapText="1"/>
      <protection/>
    </xf>
    <xf numFmtId="0" fontId="6" fillId="0" borderId="14" xfId="700" applyFont="1" applyBorder="1" applyAlignment="1">
      <alignment horizontal="center" vertical="center"/>
      <protection/>
    </xf>
    <xf numFmtId="0" fontId="16" fillId="0" borderId="14" xfId="700" applyFont="1" applyBorder="1" applyAlignment="1">
      <alignment vertical="center" wrapText="1"/>
      <protection/>
    </xf>
    <xf numFmtId="200" fontId="6" fillId="0" borderId="19" xfId="700" applyNumberFormat="1" applyFont="1" applyBorder="1" applyAlignment="1">
      <alignment horizontal="center" vertical="center"/>
      <protection/>
    </xf>
    <xf numFmtId="198" fontId="6" fillId="0" borderId="14" xfId="700" applyNumberFormat="1" applyFont="1" applyBorder="1" applyAlignment="1">
      <alignment horizontal="center" vertical="center"/>
      <protection/>
    </xf>
    <xf numFmtId="0" fontId="29" fillId="0" borderId="14" xfId="700" applyFont="1" applyBorder="1" applyAlignment="1">
      <alignment horizontal="center" vertical="center"/>
      <protection/>
    </xf>
    <xf numFmtId="200" fontId="7" fillId="0" borderId="19" xfId="700" applyNumberFormat="1" applyFont="1" applyBorder="1" applyAlignment="1">
      <alignment horizontal="center" vertical="center"/>
      <protection/>
    </xf>
    <xf numFmtId="200" fontId="7" fillId="0" borderId="14" xfId="700" applyNumberFormat="1" applyFont="1" applyBorder="1" applyAlignment="1">
      <alignment horizontal="center" vertical="center"/>
      <protection/>
    </xf>
    <xf numFmtId="0" fontId="29" fillId="0" borderId="22" xfId="700" applyFont="1" applyFill="1" applyBorder="1" applyAlignment="1">
      <alignment horizontal="center" vertical="center" wrapText="1"/>
      <protection/>
    </xf>
    <xf numFmtId="0" fontId="7" fillId="0" borderId="14" xfId="700" applyFont="1" applyFill="1" applyBorder="1" applyAlignment="1">
      <alignment horizontal="center" vertical="center"/>
      <protection/>
    </xf>
    <xf numFmtId="0" fontId="6" fillId="0" borderId="14" xfId="700" applyFont="1" applyBorder="1" applyAlignment="1">
      <alignment horizontal="center" vertical="center" wrapText="1"/>
      <protection/>
    </xf>
    <xf numFmtId="0" fontId="6" fillId="0" borderId="14" xfId="700" applyFont="1" applyBorder="1" applyAlignment="1">
      <alignment vertical="center"/>
      <protection/>
    </xf>
    <xf numFmtId="200" fontId="6" fillId="0" borderId="19" xfId="700" applyNumberFormat="1" applyFont="1" applyFill="1" applyBorder="1" applyAlignment="1">
      <alignment horizontal="center" vertical="center"/>
      <protection/>
    </xf>
    <xf numFmtId="0" fontId="6" fillId="0" borderId="22" xfId="700" applyFont="1" applyBorder="1" applyAlignment="1">
      <alignment vertical="center" wrapText="1"/>
      <protection/>
    </xf>
    <xf numFmtId="0" fontId="7" fillId="0" borderId="16" xfId="700" applyFont="1" applyBorder="1" applyAlignment="1">
      <alignment horizontal="center" vertical="center"/>
      <protection/>
    </xf>
    <xf numFmtId="200" fontId="7" fillId="0" borderId="20" xfId="700" applyNumberFormat="1" applyFont="1" applyFill="1" applyBorder="1" applyAlignment="1">
      <alignment horizontal="center" vertical="center"/>
      <protection/>
    </xf>
    <xf numFmtId="200" fontId="7" fillId="0" borderId="16" xfId="700" applyNumberFormat="1" applyFont="1" applyFill="1" applyBorder="1" applyAlignment="1">
      <alignment horizontal="center" vertical="center"/>
      <protection/>
    </xf>
    <xf numFmtId="199" fontId="6" fillId="0" borderId="16" xfId="700" applyNumberFormat="1" applyFont="1" applyBorder="1" applyAlignment="1">
      <alignment horizontal="center" vertical="center"/>
      <protection/>
    </xf>
    <xf numFmtId="0" fontId="7" fillId="0" borderId="17" xfId="700" applyFont="1" applyBorder="1" applyAlignment="1">
      <alignment horizontal="center" vertical="center" wrapText="1"/>
      <protection/>
    </xf>
    <xf numFmtId="200" fontId="7" fillId="0" borderId="16" xfId="700" applyNumberFormat="1" applyFont="1" applyBorder="1" applyAlignment="1">
      <alignment horizontal="center" vertical="center"/>
      <protection/>
    </xf>
    <xf numFmtId="0" fontId="8" fillId="0" borderId="0" xfId="700" applyFont="1" applyAlignment="1">
      <alignment vertical="center"/>
      <protection/>
    </xf>
    <xf numFmtId="0" fontId="8" fillId="0" borderId="0" xfId="700" applyFont="1" applyAlignment="1">
      <alignment horizontal="center" vertical="center"/>
      <protection/>
    </xf>
    <xf numFmtId="198" fontId="8" fillId="0" borderId="0" xfId="700" applyNumberFormat="1" applyFont="1" applyAlignment="1">
      <alignment horizontal="center" vertical="center"/>
      <protection/>
    </xf>
    <xf numFmtId="199" fontId="8" fillId="0" borderId="0" xfId="700" applyNumberFormat="1" applyFont="1" applyAlignment="1">
      <alignment horizontal="center" vertical="center"/>
      <protection/>
    </xf>
    <xf numFmtId="0" fontId="8" fillId="0" borderId="0" xfId="700" applyFont="1" applyAlignment="1">
      <alignment vertical="center" wrapText="1"/>
      <protection/>
    </xf>
    <xf numFmtId="0" fontId="9" fillId="0" borderId="0" xfId="2729" applyFont="1" applyFill="1" applyProtection="1">
      <alignment vertical="center"/>
      <protection locked="0"/>
    </xf>
    <xf numFmtId="0" fontId="7" fillId="0" borderId="0" xfId="2737" applyFont="1" applyAlignment="1">
      <alignment vertical="center"/>
      <protection/>
    </xf>
    <xf numFmtId="0" fontId="6" fillId="0" borderId="0" xfId="2737" applyFont="1" applyAlignment="1">
      <alignment vertical="center"/>
      <protection/>
    </xf>
    <xf numFmtId="0" fontId="8" fillId="0" borderId="0" xfId="2737" applyFont="1" applyAlignment="1">
      <alignment vertical="center"/>
      <protection/>
    </xf>
    <xf numFmtId="198" fontId="8" fillId="0" borderId="0" xfId="2737" applyNumberFormat="1" applyFont="1" applyAlignment="1">
      <alignment horizontal="center" vertical="center"/>
      <protection/>
    </xf>
    <xf numFmtId="0" fontId="9" fillId="0" borderId="0" xfId="707" applyFont="1" applyAlignment="1">
      <alignment vertical="center"/>
      <protection/>
    </xf>
    <xf numFmtId="0" fontId="26" fillId="0" borderId="0" xfId="2737" applyFont="1" applyAlignment="1">
      <alignment vertical="center"/>
      <protection/>
    </xf>
    <xf numFmtId="198" fontId="26" fillId="0" borderId="0" xfId="2737" applyNumberFormat="1" applyFont="1" applyAlignment="1">
      <alignment horizontal="center" vertical="center"/>
      <protection/>
    </xf>
    <xf numFmtId="0" fontId="5" fillId="0" borderId="23" xfId="707" applyFont="1" applyFill="1" applyBorder="1" applyAlignment="1" applyProtection="1">
      <alignment horizontal="center" vertical="center" wrapText="1"/>
      <protection locked="0"/>
    </xf>
    <xf numFmtId="0" fontId="30" fillId="0" borderId="1" xfId="2737" applyFont="1" applyBorder="1" applyAlignment="1">
      <alignment horizontal="center" vertical="center" wrapText="1"/>
      <protection/>
    </xf>
    <xf numFmtId="198" fontId="31" fillId="0" borderId="1" xfId="2737" applyNumberFormat="1" applyFont="1" applyBorder="1" applyAlignment="1">
      <alignment horizontal="center" vertical="center" wrapText="1"/>
      <protection/>
    </xf>
    <xf numFmtId="199" fontId="28" fillId="0" borderId="1" xfId="3160" applyNumberFormat="1" applyFont="1" applyBorder="1" applyAlignment="1">
      <alignment horizontal="center" vertical="center" wrapText="1"/>
    </xf>
    <xf numFmtId="199" fontId="6" fillId="0" borderId="1" xfId="3160" applyNumberFormat="1" applyFont="1" applyBorder="1" applyAlignment="1">
      <alignment horizontal="center" vertical="center" wrapText="1"/>
    </xf>
    <xf numFmtId="0" fontId="27" fillId="0" borderId="23" xfId="2737" applyFont="1" applyBorder="1" applyAlignment="1">
      <alignment vertical="center"/>
      <protection/>
    </xf>
    <xf numFmtId="198" fontId="28" fillId="0" borderId="23" xfId="3160" applyNumberFormat="1" applyFont="1" applyFill="1" applyBorder="1" applyAlignment="1">
      <alignment horizontal="center" vertical="center" wrapText="1"/>
    </xf>
    <xf numFmtId="198" fontId="6" fillId="0" borderId="23" xfId="2737" applyNumberFormat="1" applyFont="1" applyFill="1" applyBorder="1" applyAlignment="1">
      <alignment horizontal="center" vertical="center" wrapText="1"/>
      <protection/>
    </xf>
    <xf numFmtId="199" fontId="28" fillId="0" borderId="23" xfId="3160" applyNumberFormat="1" applyFont="1" applyFill="1" applyBorder="1" applyAlignment="1">
      <alignment horizontal="center" vertical="center" wrapText="1"/>
    </xf>
    <xf numFmtId="198" fontId="28" fillId="0" borderId="23" xfId="2737" applyNumberFormat="1" applyFont="1" applyFill="1" applyBorder="1" applyAlignment="1">
      <alignment horizontal="center" vertical="center" wrapText="1"/>
      <protection/>
    </xf>
    <xf numFmtId="198" fontId="6" fillId="0" borderId="23" xfId="3160" applyNumberFormat="1" applyFont="1" applyFill="1" applyBorder="1" applyAlignment="1">
      <alignment horizontal="center" vertical="center" wrapText="1"/>
    </xf>
    <xf numFmtId="199" fontId="6" fillId="0" borderId="23" xfId="3160" applyNumberFormat="1" applyFont="1" applyBorder="1" applyAlignment="1">
      <alignment horizontal="center" vertical="center" wrapText="1"/>
    </xf>
    <xf numFmtId="0" fontId="27" fillId="0" borderId="14" xfId="2737" applyFont="1" applyBorder="1" applyAlignment="1">
      <alignment vertical="center"/>
      <protection/>
    </xf>
    <xf numFmtId="198" fontId="28" fillId="0" borderId="14" xfId="3160" applyNumberFormat="1" applyFont="1" applyFill="1" applyBorder="1" applyAlignment="1">
      <alignment horizontal="center" vertical="center" wrapText="1"/>
    </xf>
    <xf numFmtId="198" fontId="6" fillId="0" borderId="14" xfId="2737" applyNumberFormat="1" applyFont="1" applyFill="1" applyBorder="1" applyAlignment="1">
      <alignment horizontal="center" vertical="center" wrapText="1"/>
      <protection/>
    </xf>
    <xf numFmtId="199" fontId="28" fillId="0" borderId="14" xfId="3160" applyNumberFormat="1" applyFont="1" applyFill="1" applyBorder="1" applyAlignment="1">
      <alignment horizontal="center" vertical="center" wrapText="1"/>
    </xf>
    <xf numFmtId="198" fontId="6" fillId="0" borderId="14" xfId="3160" applyNumberFormat="1" applyFont="1" applyFill="1" applyBorder="1" applyAlignment="1">
      <alignment horizontal="center" vertical="center" wrapText="1"/>
    </xf>
    <xf numFmtId="199" fontId="6" fillId="0" borderId="14" xfId="3160" applyNumberFormat="1" applyFont="1" applyBorder="1" applyAlignment="1">
      <alignment horizontal="center" vertical="center" wrapText="1"/>
    </xf>
    <xf numFmtId="198" fontId="28" fillId="0" borderId="14" xfId="2737" applyNumberFormat="1" applyFont="1" applyFill="1" applyBorder="1" applyAlignment="1">
      <alignment horizontal="center" vertical="center" wrapText="1"/>
      <protection/>
    </xf>
    <xf numFmtId="0" fontId="27" fillId="0" borderId="16" xfId="2737" applyFont="1" applyBorder="1" applyAlignment="1">
      <alignment vertical="center"/>
      <protection/>
    </xf>
    <xf numFmtId="198" fontId="28" fillId="0" borderId="16" xfId="3160" applyNumberFormat="1" applyFont="1" applyFill="1" applyBorder="1" applyAlignment="1">
      <alignment horizontal="center" vertical="center" wrapText="1"/>
    </xf>
    <xf numFmtId="198" fontId="28" fillId="0" borderId="16" xfId="2737" applyNumberFormat="1" applyFont="1" applyFill="1" applyBorder="1" applyAlignment="1">
      <alignment horizontal="center" vertical="center" wrapText="1"/>
      <protection/>
    </xf>
    <xf numFmtId="199" fontId="28" fillId="0" borderId="16" xfId="3160" applyNumberFormat="1" applyFont="1" applyFill="1" applyBorder="1" applyAlignment="1">
      <alignment horizontal="center" vertical="center" wrapText="1"/>
    </xf>
    <xf numFmtId="198" fontId="6" fillId="0" borderId="16" xfId="2737" applyNumberFormat="1" applyFont="1" applyFill="1" applyBorder="1" applyAlignment="1">
      <alignment horizontal="center" vertical="center" wrapText="1"/>
      <protection/>
    </xf>
    <xf numFmtId="198" fontId="6" fillId="0" borderId="16" xfId="3160" applyNumberFormat="1" applyFont="1" applyFill="1" applyBorder="1" applyAlignment="1">
      <alignment horizontal="center" vertical="center" wrapText="1"/>
    </xf>
    <xf numFmtId="199" fontId="6" fillId="0" borderId="16" xfId="3160" applyNumberFormat="1" applyFont="1" applyBorder="1" applyAlignment="1">
      <alignment horizontal="center" vertical="center" wrapText="1"/>
    </xf>
    <xf numFmtId="0" fontId="16" fillId="0" borderId="0" xfId="2737" applyFont="1" applyAlignment="1">
      <alignment vertical="center"/>
      <protection/>
    </xf>
    <xf numFmtId="199" fontId="16" fillId="0" borderId="0" xfId="2737" applyNumberFormat="1" applyFont="1" applyAlignment="1">
      <alignment horizontal="right" vertical="center"/>
      <protection/>
    </xf>
    <xf numFmtId="198" fontId="7" fillId="0" borderId="1" xfId="3160" applyNumberFormat="1" applyFont="1" applyBorder="1" applyAlignment="1">
      <alignment horizontal="center" vertical="center" wrapText="1"/>
    </xf>
    <xf numFmtId="198" fontId="6" fillId="0" borderId="23" xfId="3160" applyNumberFormat="1" applyFont="1" applyBorder="1" applyAlignment="1">
      <alignment horizontal="center" vertical="center" wrapText="1"/>
    </xf>
    <xf numFmtId="198" fontId="6" fillId="0" borderId="0" xfId="2737" applyNumberFormat="1" applyFont="1" applyAlignment="1">
      <alignment vertical="center"/>
      <protection/>
    </xf>
    <xf numFmtId="198" fontId="6" fillId="0" borderId="14" xfId="3160" applyNumberFormat="1" applyFont="1" applyBorder="1" applyAlignment="1">
      <alignment horizontal="center" vertical="center" wrapText="1"/>
    </xf>
    <xf numFmtId="198" fontId="6" fillId="0" borderId="16" xfId="3160" applyNumberFormat="1" applyFont="1" applyBorder="1" applyAlignment="1">
      <alignment horizontal="center" vertical="center" wrapText="1"/>
    </xf>
    <xf numFmtId="0" fontId="26" fillId="0" borderId="0" xfId="0" applyFont="1" applyFill="1" applyAlignment="1" applyProtection="1">
      <alignment vertical="center" wrapText="1"/>
      <protection locked="0"/>
    </xf>
    <xf numFmtId="0" fontId="32"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5" fillId="0" borderId="0" xfId="0" applyFont="1" applyFill="1" applyAlignment="1" applyProtection="1">
      <alignment horizontal="right" vertical="center" wrapText="1"/>
      <protection locked="0"/>
    </xf>
    <xf numFmtId="0" fontId="6" fillId="0" borderId="0" xfId="0" applyFont="1" applyFill="1" applyAlignment="1" applyProtection="1">
      <alignment vertical="center" wrapText="1"/>
      <protection locked="0"/>
    </xf>
    <xf numFmtId="0" fontId="8" fillId="0" borderId="0" xfId="0" applyFont="1" applyFill="1" applyAlignment="1" applyProtection="1">
      <alignment vertical="center" wrapText="1"/>
      <protection locked="0"/>
    </xf>
    <xf numFmtId="198" fontId="8" fillId="0" borderId="0" xfId="0" applyNumberFormat="1" applyFont="1" applyFill="1" applyAlignment="1" applyProtection="1">
      <alignment horizontal="center" vertical="center" wrapText="1"/>
      <protection locked="0"/>
    </xf>
    <xf numFmtId="0" fontId="9" fillId="0" borderId="0" xfId="0" applyFont="1" applyFill="1" applyAlignment="1" applyProtection="1">
      <alignment vertical="center" wrapText="1"/>
      <protection locked="0"/>
    </xf>
    <xf numFmtId="198" fontId="26" fillId="0" borderId="0" xfId="0" applyNumberFormat="1" applyFont="1" applyFill="1" applyAlignment="1" applyProtection="1">
      <alignment horizontal="center" vertical="center" wrapText="1"/>
      <protection locked="0"/>
    </xf>
    <xf numFmtId="3" fontId="5" fillId="0" borderId="0" xfId="0" applyNumberFormat="1" applyFont="1" applyFill="1" applyAlignment="1" applyProtection="1">
      <alignment vertical="center" wrapText="1"/>
      <protection locked="0"/>
    </xf>
    <xf numFmtId="198" fontId="5" fillId="0" borderId="0" xfId="0" applyNumberFormat="1" applyFont="1" applyFill="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25" xfId="0" applyNumberFormat="1" applyFont="1" applyFill="1" applyBorder="1" applyAlignment="1" applyProtection="1">
      <alignment horizontal="center" vertical="center" wrapText="1"/>
      <protection locked="0"/>
    </xf>
    <xf numFmtId="0" fontId="5" fillId="0" borderId="23" xfId="0" applyNumberFormat="1" applyFont="1" applyFill="1" applyBorder="1" applyAlignment="1" applyProtection="1">
      <alignment horizontal="center" vertical="center" wrapText="1"/>
      <protection locked="0"/>
    </xf>
    <xf numFmtId="0" fontId="16" fillId="0" borderId="23" xfId="2725" applyFont="1" applyFill="1" applyBorder="1" applyAlignment="1" applyProtection="1">
      <alignment horizontal="left" vertical="center" wrapText="1"/>
      <protection locked="0"/>
    </xf>
    <xf numFmtId="0" fontId="6" fillId="0" borderId="23" xfId="2725" applyFont="1" applyFill="1" applyBorder="1" applyAlignment="1" applyProtection="1">
      <alignment horizontal="center" vertical="center"/>
      <protection locked="0"/>
    </xf>
    <xf numFmtId="0" fontId="6" fillId="0" borderId="26" xfId="2725" applyFont="1" applyFill="1" applyBorder="1" applyAlignment="1" applyProtection="1">
      <alignment horizontal="center" vertical="center"/>
      <protection locked="0"/>
    </xf>
    <xf numFmtId="199" fontId="6" fillId="0" borderId="23" xfId="0" applyNumberFormat="1" applyFont="1" applyFill="1" applyBorder="1" applyAlignment="1" applyProtection="1">
      <alignment horizontal="center" vertical="center" wrapText="1"/>
      <protection locked="0"/>
    </xf>
    <xf numFmtId="0" fontId="16" fillId="0" borderId="24" xfId="2725" applyFont="1" applyFill="1" applyBorder="1" applyAlignment="1" applyProtection="1">
      <alignment horizontal="left" vertical="center" wrapText="1"/>
      <protection locked="0"/>
    </xf>
    <xf numFmtId="0" fontId="6" fillId="0" borderId="24" xfId="2725" applyNumberFormat="1" applyFont="1" applyFill="1" applyBorder="1" applyAlignment="1" applyProtection="1">
      <alignment horizontal="center" vertical="center" wrapText="1" shrinkToFit="1"/>
      <protection locked="0"/>
    </xf>
    <xf numFmtId="199" fontId="6" fillId="0" borderId="24" xfId="0" applyNumberFormat="1" applyFont="1" applyFill="1" applyBorder="1" applyAlignment="1" applyProtection="1">
      <alignment horizontal="center" vertical="center" wrapText="1"/>
      <protection locked="0"/>
    </xf>
    <xf numFmtId="0" fontId="6" fillId="0" borderId="14" xfId="2725" applyFont="1" applyFill="1" applyBorder="1" applyAlignment="1" applyProtection="1">
      <alignment horizontal="left" vertical="center" wrapText="1"/>
      <protection locked="0"/>
    </xf>
    <xf numFmtId="0" fontId="6" fillId="0" borderId="14" xfId="2725" applyFont="1" applyFill="1" applyBorder="1" applyAlignment="1" applyProtection="1">
      <alignment horizontal="center" vertical="center"/>
      <protection locked="0"/>
    </xf>
    <xf numFmtId="198" fontId="6" fillId="0" borderId="19" xfId="0" applyNumberFormat="1" applyFont="1" applyFill="1" applyBorder="1" applyAlignment="1" applyProtection="1">
      <alignment horizontal="center" vertical="center" wrapText="1"/>
      <protection locked="0"/>
    </xf>
    <xf numFmtId="199" fontId="6" fillId="0" borderId="14" xfId="0" applyNumberFormat="1" applyFont="1" applyFill="1" applyBorder="1" applyAlignment="1" applyProtection="1">
      <alignment horizontal="center" vertical="center" wrapText="1"/>
      <protection locked="0"/>
    </xf>
    <xf numFmtId="0" fontId="16" fillId="0" borderId="22" xfId="2725" applyFont="1" applyFill="1" applyBorder="1" applyAlignment="1" applyProtection="1">
      <alignment horizontal="left" vertical="center" wrapText="1"/>
      <protection locked="0"/>
    </xf>
    <xf numFmtId="0" fontId="6" fillId="0" borderId="22" xfId="2725" applyNumberFormat="1" applyFont="1" applyFill="1" applyBorder="1" applyAlignment="1" applyProtection="1">
      <alignment horizontal="center" vertical="center" wrapText="1" shrinkToFit="1"/>
      <protection locked="0"/>
    </xf>
    <xf numFmtId="198" fontId="6" fillId="0" borderId="22" xfId="0" applyNumberFormat="1" applyFont="1" applyFill="1" applyBorder="1" applyAlignment="1" applyProtection="1">
      <alignment horizontal="center" vertical="center" wrapText="1"/>
      <protection locked="0"/>
    </xf>
    <xf numFmtId="199" fontId="6" fillId="0" borderId="22" xfId="0" applyNumberFormat="1" applyFont="1" applyFill="1" applyBorder="1" applyAlignment="1" applyProtection="1">
      <alignment horizontal="center" vertical="center" wrapText="1"/>
      <protection locked="0"/>
    </xf>
    <xf numFmtId="0" fontId="6" fillId="0" borderId="14" xfId="2725" applyFont="1" applyFill="1" applyBorder="1" applyAlignment="1" applyProtection="1">
      <alignment horizontal="left" vertical="center"/>
      <protection locked="0"/>
    </xf>
    <xf numFmtId="198" fontId="16" fillId="0" borderId="22" xfId="0" applyNumberFormat="1" applyFont="1" applyFill="1" applyBorder="1" applyAlignment="1" applyProtection="1">
      <alignment horizontal="center" vertical="center" wrapText="1"/>
      <protection locked="0"/>
    </xf>
    <xf numFmtId="198" fontId="6" fillId="0" borderId="14" xfId="0" applyNumberFormat="1" applyFont="1" applyFill="1" applyBorder="1" applyAlignment="1" applyProtection="1">
      <alignment horizontal="center" vertical="center" wrapText="1"/>
      <protection locked="0"/>
    </xf>
    <xf numFmtId="0" fontId="16" fillId="0" borderId="14" xfId="2725" applyFont="1" applyFill="1" applyBorder="1" applyAlignment="1" applyProtection="1">
      <alignment horizontal="left" vertical="center" wrapText="1"/>
      <protection locked="0"/>
    </xf>
    <xf numFmtId="0" fontId="29" fillId="0" borderId="16" xfId="2725" applyFont="1" applyFill="1" applyBorder="1" applyAlignment="1" applyProtection="1">
      <alignment horizontal="center" vertical="center"/>
      <protection locked="0"/>
    </xf>
    <xf numFmtId="0" fontId="7" fillId="0" borderId="16" xfId="2725" applyFont="1" applyFill="1" applyBorder="1" applyAlignment="1" applyProtection="1">
      <alignment horizontal="center" vertical="center"/>
      <protection locked="0"/>
    </xf>
    <xf numFmtId="199" fontId="6" fillId="0" borderId="16" xfId="0" applyNumberFormat="1" applyFont="1" applyFill="1" applyBorder="1" applyAlignment="1" applyProtection="1">
      <alignment horizontal="center" vertical="center" wrapText="1"/>
      <protection locked="0"/>
    </xf>
    <xf numFmtId="0" fontId="7" fillId="0" borderId="17" xfId="2725" applyNumberFormat="1" applyFont="1" applyFill="1" applyBorder="1" applyAlignment="1" applyProtection="1">
      <alignment horizontal="center" vertical="center" shrinkToFit="1"/>
      <protection locked="0"/>
    </xf>
    <xf numFmtId="0" fontId="7" fillId="0" borderId="16" xfId="2725" applyNumberFormat="1" applyFont="1" applyFill="1" applyBorder="1" applyAlignment="1" applyProtection="1">
      <alignment horizontal="center" vertical="center" shrinkToFit="1"/>
      <protection locked="0"/>
    </xf>
    <xf numFmtId="198" fontId="7" fillId="0" borderId="16" xfId="0" applyNumberFormat="1" applyFont="1" applyFill="1" applyBorder="1" applyAlignment="1" applyProtection="1">
      <alignment horizontal="center" vertical="center" wrapText="1"/>
      <protection/>
    </xf>
    <xf numFmtId="199" fontId="6" fillId="0" borderId="16" xfId="0" applyNumberFormat="1" applyFont="1" applyFill="1" applyBorder="1" applyAlignment="1" applyProtection="1">
      <alignment horizontal="center" vertical="center" wrapText="1"/>
      <protection/>
    </xf>
    <xf numFmtId="0" fontId="2" fillId="0" borderId="0" xfId="2725" applyFont="1" applyFill="1" applyProtection="1">
      <alignment vertical="center"/>
      <protection locked="0"/>
    </xf>
    <xf numFmtId="0" fontId="18" fillId="0" borderId="0" xfId="2725" applyFont="1" applyFill="1" applyProtection="1">
      <alignment vertical="center"/>
      <protection locked="0"/>
    </xf>
    <xf numFmtId="0" fontId="4" fillId="0" borderId="0" xfId="2725" applyFont="1" applyFill="1" applyProtection="1">
      <alignment vertical="center"/>
      <protection locked="0"/>
    </xf>
    <xf numFmtId="0" fontId="0" fillId="0" borderId="0" xfId="2725" applyFill="1" applyAlignment="1" applyProtection="1">
      <alignment vertical="center" shrinkToFit="1"/>
      <protection locked="0"/>
    </xf>
    <xf numFmtId="0" fontId="0" fillId="0" borderId="0" xfId="2725" applyFill="1" applyProtection="1">
      <alignment vertical="center"/>
      <protection locked="0"/>
    </xf>
    <xf numFmtId="0" fontId="0" fillId="0" borderId="0" xfId="2725" applyFill="1" applyAlignment="1" applyProtection="1">
      <alignment horizontal="center" vertical="center"/>
      <protection locked="0"/>
    </xf>
    <xf numFmtId="0" fontId="33" fillId="0" borderId="0" xfId="2732" applyFont="1" applyFill="1" applyAlignment="1" applyProtection="1">
      <alignment vertical="center" wrapText="1"/>
      <protection locked="0"/>
    </xf>
    <xf numFmtId="0" fontId="26" fillId="0" borderId="0" xfId="2725" applyFont="1" applyFill="1" applyProtection="1">
      <alignment vertical="center"/>
      <protection locked="0"/>
    </xf>
    <xf numFmtId="0" fontId="26" fillId="0" borderId="0" xfId="2725" applyFont="1" applyFill="1" applyAlignment="1" applyProtection="1">
      <alignment horizontal="center" vertical="center"/>
      <protection locked="0"/>
    </xf>
    <xf numFmtId="0" fontId="32" fillId="0" borderId="0" xfId="2725" applyFont="1" applyFill="1" applyProtection="1">
      <alignment vertical="center"/>
      <protection locked="0"/>
    </xf>
    <xf numFmtId="0" fontId="6" fillId="0" borderId="0" xfId="2725" applyNumberFormat="1" applyFont="1" applyFill="1" applyBorder="1" applyAlignment="1" applyProtection="1">
      <alignment horizontal="justify" shrinkToFit="1"/>
      <protection locked="0"/>
    </xf>
    <xf numFmtId="0" fontId="6" fillId="0" borderId="0" xfId="2725" applyNumberFormat="1" applyFont="1" applyFill="1" applyAlignment="1" applyProtection="1">
      <alignment horizontal="justify"/>
      <protection locked="0"/>
    </xf>
    <xf numFmtId="0" fontId="6" fillId="0" borderId="0" xfId="2725" applyFont="1" applyFill="1" applyProtection="1">
      <alignment vertical="center"/>
      <protection locked="0"/>
    </xf>
    <xf numFmtId="0" fontId="16" fillId="0" borderId="14" xfId="2725" applyNumberFormat="1" applyFont="1" applyFill="1" applyBorder="1" applyAlignment="1" applyProtection="1">
      <alignment horizontal="left" vertical="center" wrapText="1" shrinkToFit="1"/>
      <protection locked="0"/>
    </xf>
    <xf numFmtId="0" fontId="5" fillId="0" borderId="26"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19" xfId="0" applyNumberFormat="1" applyFont="1" applyFill="1" applyBorder="1" applyAlignment="1" applyProtection="1">
      <alignment horizontal="center" vertical="center" wrapText="1"/>
      <protection locked="0"/>
    </xf>
    <xf numFmtId="0" fontId="6" fillId="0" borderId="19" xfId="2725" applyFont="1" applyFill="1" applyBorder="1" applyAlignment="1" applyProtection="1">
      <alignment horizontal="center" vertical="center"/>
      <protection locked="0"/>
    </xf>
    <xf numFmtId="199" fontId="6" fillId="0" borderId="14" xfId="2725" applyNumberFormat="1" applyFont="1" applyFill="1" applyBorder="1" applyAlignment="1" applyProtection="1">
      <alignment horizontal="center" vertical="center"/>
      <protection/>
    </xf>
    <xf numFmtId="0" fontId="8" fillId="0" borderId="0" xfId="2725" applyFont="1" applyFill="1" applyProtection="1">
      <alignment vertical="center"/>
      <protection/>
    </xf>
    <xf numFmtId="0" fontId="6" fillId="0" borderId="14" xfId="2725" applyNumberFormat="1" applyFont="1" applyFill="1" applyBorder="1" applyAlignment="1" applyProtection="1">
      <alignment horizontal="left" vertical="center" wrapText="1" shrinkToFit="1"/>
      <protection locked="0"/>
    </xf>
    <xf numFmtId="0" fontId="7" fillId="0" borderId="14" xfId="2725" applyNumberFormat="1" applyFont="1" applyFill="1" applyBorder="1" applyAlignment="1" applyProtection="1">
      <alignment horizontal="center" vertical="center" shrinkToFit="1"/>
      <protection locked="0"/>
    </xf>
    <xf numFmtId="0" fontId="7" fillId="0" borderId="14" xfId="2725" applyFont="1" applyFill="1" applyBorder="1" applyAlignment="1" applyProtection="1">
      <alignment horizontal="center" vertical="center"/>
      <protection/>
    </xf>
    <xf numFmtId="0" fontId="7" fillId="0" borderId="19" xfId="2725" applyNumberFormat="1" applyFont="1" applyFill="1" applyBorder="1" applyAlignment="1" applyProtection="1">
      <alignment horizontal="center" vertical="center"/>
      <protection/>
    </xf>
    <xf numFmtId="0" fontId="6" fillId="0" borderId="14" xfId="2725" applyNumberFormat="1" applyFont="1" applyFill="1" applyBorder="1" applyAlignment="1" applyProtection="1">
      <alignment horizontal="center" vertical="center"/>
      <protection/>
    </xf>
    <xf numFmtId="0" fontId="6" fillId="0" borderId="19" xfId="2725" applyNumberFormat="1" applyFont="1" applyFill="1" applyBorder="1" applyAlignment="1" applyProtection="1">
      <alignment horizontal="center" vertical="center"/>
      <protection/>
    </xf>
    <xf numFmtId="0" fontId="8" fillId="0" borderId="21" xfId="2725" applyFont="1" applyFill="1" applyBorder="1" applyProtection="1">
      <alignment vertical="center"/>
      <protection locked="0"/>
    </xf>
    <xf numFmtId="0" fontId="8" fillId="0" borderId="0" xfId="2725" applyFont="1" applyFill="1" applyBorder="1" applyProtection="1">
      <alignment vertical="center"/>
      <protection locked="0"/>
    </xf>
    <xf numFmtId="0" fontId="7" fillId="0" borderId="16" xfId="2725" applyNumberFormat="1" applyFont="1" applyFill="1" applyBorder="1" applyAlignment="1" applyProtection="1">
      <alignment horizontal="center" vertical="center" wrapText="1" shrinkToFit="1"/>
      <protection locked="0"/>
    </xf>
    <xf numFmtId="0" fontId="7" fillId="0" borderId="16" xfId="2725" applyNumberFormat="1" applyFont="1" applyFill="1" applyBorder="1" applyAlignment="1" applyProtection="1">
      <alignment horizontal="center" vertical="center"/>
      <protection/>
    </xf>
    <xf numFmtId="0" fontId="7" fillId="0" borderId="20" xfId="2725" applyNumberFormat="1" applyFont="1" applyFill="1" applyBorder="1" applyAlignment="1" applyProtection="1">
      <alignment horizontal="center" vertical="center"/>
      <protection/>
    </xf>
    <xf numFmtId="199" fontId="6" fillId="0" borderId="16" xfId="2725" applyNumberFormat="1" applyFont="1" applyFill="1" applyBorder="1" applyAlignment="1" applyProtection="1">
      <alignment horizontal="center" vertical="center"/>
      <protection/>
    </xf>
    <xf numFmtId="0" fontId="8" fillId="0" borderId="0" xfId="2725" applyFont="1" applyFill="1" applyProtection="1">
      <alignment vertical="center"/>
      <protection locked="0"/>
    </xf>
    <xf numFmtId="0" fontId="8" fillId="0" borderId="0" xfId="2725" applyFont="1" applyFill="1" applyAlignment="1" applyProtection="1">
      <alignment horizontal="center" vertical="center"/>
      <protection locked="0"/>
    </xf>
    <xf numFmtId="0" fontId="6" fillId="0" borderId="0" xfId="2725" applyFont="1" applyFill="1" applyBorder="1" applyAlignment="1" applyProtection="1">
      <alignment horizontal="justify"/>
      <protection locked="0"/>
    </xf>
    <xf numFmtId="0" fontId="6" fillId="0" borderId="0" xfId="2725" applyFont="1" applyFill="1" applyAlignment="1" applyProtection="1">
      <alignment horizontal="justify"/>
      <protection locked="0"/>
    </xf>
    <xf numFmtId="0" fontId="5" fillId="0" borderId="23"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0" fontId="16" fillId="0" borderId="23" xfId="2725" applyFont="1" applyFill="1" applyBorder="1" applyAlignment="1" applyProtection="1">
      <alignment horizontal="left" vertical="center"/>
      <protection locked="0"/>
    </xf>
    <xf numFmtId="0" fontId="6" fillId="0" borderId="23" xfId="0" applyFont="1" applyFill="1" applyBorder="1" applyAlignment="1" applyProtection="1">
      <alignment horizontal="center" vertical="center" wrapText="1"/>
      <protection locked="0"/>
    </xf>
    <xf numFmtId="199" fontId="6" fillId="0" borderId="23" xfId="0" applyNumberFormat="1" applyFont="1" applyFill="1" applyBorder="1" applyAlignment="1" applyProtection="1">
      <alignment horizontal="center" vertical="center" wrapText="1"/>
      <protection/>
    </xf>
    <xf numFmtId="0" fontId="16" fillId="0" borderId="14" xfId="2725"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wrapText="1"/>
      <protection locked="0"/>
    </xf>
    <xf numFmtId="0" fontId="29" fillId="0" borderId="14" xfId="2725"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198" fontId="6" fillId="0" borderId="14" xfId="0" applyNumberFormat="1" applyFont="1" applyFill="1" applyBorder="1" applyAlignment="1" applyProtection="1">
      <alignment horizontal="center" vertical="center" wrapText="1"/>
      <protection/>
    </xf>
    <xf numFmtId="198" fontId="6" fillId="0" borderId="19" xfId="0" applyNumberFormat="1" applyFont="1" applyFill="1" applyBorder="1" applyAlignment="1" applyProtection="1">
      <alignment horizontal="center" vertical="center" wrapText="1"/>
      <protection/>
    </xf>
    <xf numFmtId="198" fontId="6" fillId="0" borderId="14" xfId="2725" applyNumberFormat="1" applyFont="1" applyFill="1" applyBorder="1" applyAlignment="1" applyProtection="1">
      <alignment horizontal="center" vertical="center"/>
      <protection locked="0"/>
    </xf>
    <xf numFmtId="198" fontId="6" fillId="0" borderId="19" xfId="2725" applyNumberFormat="1" applyFont="1" applyFill="1" applyBorder="1" applyAlignment="1" applyProtection="1">
      <alignment horizontal="center" vertical="center"/>
      <protection locked="0"/>
    </xf>
    <xf numFmtId="0" fontId="6" fillId="0" borderId="19" xfId="2725" applyNumberFormat="1" applyFont="1" applyFill="1" applyBorder="1" applyAlignment="1" applyProtection="1">
      <alignment horizontal="center" vertical="center"/>
      <protection locked="0"/>
    </xf>
    <xf numFmtId="198" fontId="7" fillId="0" borderId="20" xfId="0" applyNumberFormat="1" applyFont="1" applyFill="1" applyBorder="1" applyAlignment="1" applyProtection="1">
      <alignment horizontal="center" vertical="center" wrapText="1"/>
      <protection/>
    </xf>
    <xf numFmtId="0" fontId="6" fillId="0" borderId="27" xfId="0" applyFont="1" applyBorder="1" applyAlignment="1" applyProtection="1">
      <alignment vertical="center"/>
      <protection locked="0"/>
    </xf>
    <xf numFmtId="0" fontId="6" fillId="0" borderId="27" xfId="0" applyFont="1" applyBorder="1" applyAlignment="1" applyProtection="1">
      <alignment vertical="center" wrapText="1"/>
      <protection locked="0"/>
    </xf>
    <xf numFmtId="0" fontId="2" fillId="0" borderId="0" xfId="2732" applyFont="1" applyFill="1" applyAlignment="1" applyProtection="1">
      <alignment vertical="center" wrapText="1"/>
      <protection locked="0"/>
    </xf>
    <xf numFmtId="0" fontId="3" fillId="0" borderId="0" xfId="2732" applyFont="1" applyFill="1" applyAlignment="1" applyProtection="1">
      <alignment vertical="center" wrapText="1"/>
      <protection locked="0"/>
    </xf>
    <xf numFmtId="0" fontId="4" fillId="0" borderId="0" xfId="2732" applyFont="1" applyFill="1" applyAlignment="1" applyProtection="1">
      <alignment vertical="center" wrapText="1"/>
      <protection locked="0"/>
    </xf>
    <xf numFmtId="0" fontId="25" fillId="0" borderId="0" xfId="2732" applyFont="1" applyFill="1" applyAlignment="1" applyProtection="1">
      <alignment vertical="center" wrapText="1"/>
      <protection locked="0"/>
    </xf>
    <xf numFmtId="0" fontId="0" fillId="0" borderId="0" xfId="2726" applyFill="1" applyProtection="1">
      <alignment vertical="center"/>
      <protection locked="0"/>
    </xf>
    <xf numFmtId="0" fontId="0" fillId="0" borderId="0" xfId="2732" applyFill="1" applyAlignment="1" applyProtection="1">
      <alignment vertical="center" wrapText="1"/>
      <protection locked="0"/>
    </xf>
    <xf numFmtId="0" fontId="4" fillId="0" borderId="0" xfId="2732" applyFont="1" applyFill="1" applyAlignment="1" applyProtection="1">
      <alignment horizontal="right" vertical="center" wrapText="1"/>
      <protection locked="0"/>
    </xf>
    <xf numFmtId="1" fontId="5" fillId="0" borderId="1" xfId="2739" applyNumberFormat="1" applyFont="1" applyFill="1" applyBorder="1" applyAlignment="1" applyProtection="1">
      <alignment horizontal="center" vertical="center" wrapText="1"/>
      <protection locked="0"/>
    </xf>
    <xf numFmtId="0" fontId="25" fillId="0" borderId="23" xfId="700" applyNumberFormat="1" applyFont="1" applyFill="1" applyBorder="1" applyAlignment="1">
      <alignment horizontal="left" vertical="center" indent="1"/>
      <protection/>
    </xf>
    <xf numFmtId="200" fontId="35" fillId="8" borderId="27" xfId="0" applyNumberFormat="1" applyFont="1" applyFill="1" applyBorder="1" applyAlignment="1">
      <alignment horizontal="center" vertical="center" wrapText="1"/>
    </xf>
    <xf numFmtId="0" fontId="4" fillId="0" borderId="23" xfId="700" applyNumberFormat="1" applyFont="1" applyFill="1" applyBorder="1" applyAlignment="1">
      <alignment horizontal="left" vertical="center" indent="1"/>
      <protection/>
    </xf>
    <xf numFmtId="200" fontId="35" fillId="8" borderId="23" xfId="0" applyNumberFormat="1" applyFont="1" applyFill="1" applyBorder="1" applyAlignment="1">
      <alignment horizontal="center" vertical="center" wrapText="1"/>
    </xf>
    <xf numFmtId="0" fontId="4" fillId="0" borderId="14" xfId="700" applyNumberFormat="1" applyFont="1" applyFill="1" applyBorder="1" applyAlignment="1">
      <alignment horizontal="left" vertical="center" indent="1"/>
      <protection/>
    </xf>
    <xf numFmtId="200" fontId="4" fillId="0" borderId="0" xfId="700" applyNumberFormat="1" applyFont="1" applyFill="1" applyBorder="1" applyAlignment="1">
      <alignment horizontal="center" vertical="center"/>
      <protection/>
    </xf>
    <xf numFmtId="200" fontId="4" fillId="0" borderId="14" xfId="700" applyNumberFormat="1" applyFont="1" applyFill="1" applyBorder="1" applyAlignment="1">
      <alignment horizontal="center" vertical="center"/>
      <protection/>
    </xf>
    <xf numFmtId="0" fontId="25" fillId="0" borderId="14" xfId="700" applyNumberFormat="1" applyFont="1" applyFill="1" applyBorder="1" applyAlignment="1">
      <alignment horizontal="left" vertical="center" indent="1"/>
      <protection/>
    </xf>
    <xf numFmtId="200" fontId="25" fillId="0" borderId="14" xfId="700" applyNumberFormat="1" applyFont="1" applyFill="1" applyBorder="1" applyAlignment="1">
      <alignment horizontal="center" vertical="center"/>
      <protection/>
    </xf>
    <xf numFmtId="200" fontId="25" fillId="0" borderId="0" xfId="700" applyNumberFormat="1" applyFont="1" applyFill="1" applyBorder="1" applyAlignment="1">
      <alignment horizontal="center" vertical="center"/>
      <protection/>
    </xf>
    <xf numFmtId="0" fontId="6" fillId="0" borderId="0" xfId="2732" applyFont="1" applyFill="1" applyAlignment="1" applyProtection="1">
      <alignment vertical="center" wrapText="1"/>
      <protection locked="0"/>
    </xf>
    <xf numFmtId="0" fontId="7" fillId="0" borderId="0" xfId="2732" applyFont="1" applyFill="1" applyAlignment="1" applyProtection="1">
      <alignment vertical="center" wrapText="1"/>
      <protection locked="0"/>
    </xf>
    <xf numFmtId="0" fontId="8" fillId="0" borderId="0" xfId="2726" applyFont="1" applyFill="1" applyProtection="1">
      <alignment vertical="center"/>
      <protection locked="0"/>
    </xf>
    <xf numFmtId="0" fontId="4" fillId="0" borderId="16" xfId="700" applyNumberFormat="1" applyFont="1" applyFill="1" applyBorder="1" applyAlignment="1">
      <alignment horizontal="left" vertical="center" indent="1"/>
      <protection/>
    </xf>
    <xf numFmtId="200" fontId="4" fillId="0" borderId="21" xfId="700" applyNumberFormat="1" applyFont="1" applyFill="1" applyBorder="1" applyAlignment="1">
      <alignment horizontal="center" vertical="center"/>
      <protection/>
    </xf>
    <xf numFmtId="0" fontId="25" fillId="0" borderId="16" xfId="700" applyNumberFormat="1" applyFont="1" applyFill="1" applyBorder="1" applyAlignment="1">
      <alignment horizontal="center" vertical="center"/>
      <protection/>
    </xf>
    <xf numFmtId="200" fontId="25" fillId="0" borderId="16" xfId="700" applyNumberFormat="1" applyFont="1" applyFill="1" applyBorder="1" applyAlignment="1">
      <alignment horizontal="center" vertical="center"/>
      <protection/>
    </xf>
    <xf numFmtId="0" fontId="8" fillId="0" borderId="0" xfId="2732" applyFont="1" applyFill="1" applyAlignment="1" applyProtection="1">
      <alignment vertical="center" wrapText="1"/>
      <protection locked="0"/>
    </xf>
    <xf numFmtId="0" fontId="9" fillId="0" borderId="0" xfId="702" applyFont="1" applyFill="1" applyAlignment="1">
      <alignment vertical="center"/>
      <protection/>
    </xf>
    <xf numFmtId="0" fontId="0" fillId="0" borderId="0" xfId="702" applyFont="1" applyFill="1" applyAlignment="1">
      <alignment vertical="center"/>
      <protection/>
    </xf>
    <xf numFmtId="0" fontId="9" fillId="0" borderId="0" xfId="702" applyFont="1" applyFill="1" applyAlignment="1">
      <alignment horizontal="center" vertical="center"/>
      <protection/>
    </xf>
    <xf numFmtId="49" fontId="9" fillId="0" borderId="0" xfId="2130" applyNumberFormat="1" applyFont="1" applyFill="1" applyAlignment="1">
      <alignment vertical="center"/>
      <protection/>
    </xf>
    <xf numFmtId="0" fontId="5" fillId="0" borderId="0" xfId="702" applyFont="1" applyFill="1" applyAlignment="1">
      <alignment horizontal="center" vertical="center"/>
      <protection/>
    </xf>
    <xf numFmtId="0" fontId="5" fillId="0" borderId="1" xfId="702" applyFont="1" applyFill="1" applyBorder="1" applyAlignment="1">
      <alignment horizontal="distributed" vertical="center"/>
      <protection/>
    </xf>
    <xf numFmtId="0" fontId="5" fillId="0" borderId="1" xfId="702" applyFont="1" applyFill="1" applyBorder="1" applyAlignment="1">
      <alignment horizontal="center" vertical="center"/>
      <protection/>
    </xf>
    <xf numFmtId="0" fontId="4" fillId="0" borderId="23" xfId="702" applyFont="1" applyFill="1" applyBorder="1" applyAlignment="1">
      <alignment vertical="center"/>
      <protection/>
    </xf>
    <xf numFmtId="0" fontId="5" fillId="0" borderId="23" xfId="702" applyFont="1" applyFill="1" applyBorder="1" applyAlignment="1">
      <alignment horizontal="center" vertical="center"/>
      <protection/>
    </xf>
    <xf numFmtId="198" fontId="4" fillId="0" borderId="24" xfId="702" applyNumberFormat="1" applyFont="1" applyFill="1" applyBorder="1" applyAlignment="1" applyProtection="1">
      <alignment horizontal="left" vertical="center"/>
      <protection locked="0"/>
    </xf>
    <xf numFmtId="198" fontId="4" fillId="0" borderId="14" xfId="702" applyNumberFormat="1" applyFont="1" applyFill="1" applyBorder="1" applyAlignment="1" applyProtection="1">
      <alignment horizontal="left" vertical="center"/>
      <protection locked="0"/>
    </xf>
    <xf numFmtId="0" fontId="5" fillId="0" borderId="14" xfId="702" applyFont="1" applyFill="1" applyBorder="1" applyAlignment="1">
      <alignment horizontal="center" vertical="center"/>
      <protection/>
    </xf>
    <xf numFmtId="0" fontId="5" fillId="0" borderId="22" xfId="702" applyFont="1" applyFill="1" applyBorder="1" applyAlignment="1">
      <alignment horizontal="center" vertical="center"/>
      <protection/>
    </xf>
    <xf numFmtId="201" fontId="4" fillId="0" borderId="14" xfId="702" applyNumberFormat="1" applyFont="1" applyFill="1" applyBorder="1" applyAlignment="1" applyProtection="1">
      <alignment horizontal="left" vertical="center"/>
      <protection locked="0"/>
    </xf>
    <xf numFmtId="0" fontId="4" fillId="0" borderId="14" xfId="702" applyFont="1" applyFill="1" applyBorder="1" applyAlignment="1">
      <alignment vertical="center"/>
      <protection/>
    </xf>
    <xf numFmtId="201" fontId="6" fillId="0" borderId="14" xfId="702" applyNumberFormat="1" applyFont="1" applyFill="1" applyBorder="1" applyAlignment="1" applyProtection="1">
      <alignment horizontal="left" vertical="center"/>
      <protection locked="0"/>
    </xf>
    <xf numFmtId="0" fontId="6" fillId="0" borderId="14" xfId="702" applyFont="1" applyFill="1" applyBorder="1" applyAlignment="1">
      <alignment vertical="center"/>
      <protection/>
    </xf>
    <xf numFmtId="0" fontId="8" fillId="0" borderId="0" xfId="702" applyFont="1" applyFill="1" applyAlignment="1">
      <alignment vertical="center"/>
      <protection/>
    </xf>
    <xf numFmtId="198" fontId="6" fillId="0" borderId="14" xfId="702" applyNumberFormat="1" applyFont="1" applyFill="1" applyBorder="1" applyAlignment="1" applyProtection="1">
      <alignment horizontal="left" vertical="center"/>
      <protection locked="0"/>
    </xf>
    <xf numFmtId="201" fontId="6" fillId="0" borderId="22" xfId="702" applyNumberFormat="1" applyFont="1" applyFill="1" applyBorder="1" applyAlignment="1" applyProtection="1">
      <alignment horizontal="left" vertical="center"/>
      <protection locked="0"/>
    </xf>
    <xf numFmtId="198" fontId="6" fillId="0" borderId="22" xfId="702" applyNumberFormat="1" applyFont="1" applyFill="1" applyBorder="1" applyAlignment="1" applyProtection="1">
      <alignment horizontal="left" vertical="center"/>
      <protection locked="0"/>
    </xf>
    <xf numFmtId="0" fontId="6" fillId="0" borderId="22" xfId="702" applyFont="1" applyFill="1" applyBorder="1" applyAlignment="1">
      <alignment vertical="center"/>
      <protection/>
    </xf>
    <xf numFmtId="201" fontId="4" fillId="0" borderId="22" xfId="702" applyNumberFormat="1" applyFont="1" applyFill="1" applyBorder="1" applyAlignment="1" applyProtection="1">
      <alignment horizontal="left" vertical="center"/>
      <protection locked="0"/>
    </xf>
    <xf numFmtId="198" fontId="4" fillId="0" borderId="22" xfId="702" applyNumberFormat="1" applyFont="1" applyFill="1" applyBorder="1" applyAlignment="1" applyProtection="1">
      <alignment horizontal="left" vertical="center"/>
      <protection locked="0"/>
    </xf>
    <xf numFmtId="0" fontId="4" fillId="0" borderId="14" xfId="702" applyFont="1" applyBorder="1" applyAlignment="1">
      <alignment vertical="center"/>
      <protection/>
    </xf>
    <xf numFmtId="198" fontId="4" fillId="0" borderId="16" xfId="702" applyNumberFormat="1" applyFont="1" applyFill="1" applyBorder="1" applyAlignment="1" applyProtection="1">
      <alignment horizontal="left" vertical="center"/>
      <protection locked="0"/>
    </xf>
    <xf numFmtId="0" fontId="5" fillId="0" borderId="17" xfId="702" applyFont="1" applyFill="1" applyBorder="1" applyAlignment="1">
      <alignment horizontal="center" vertical="center"/>
      <protection/>
    </xf>
    <xf numFmtId="0" fontId="4" fillId="0" borderId="16" xfId="702" applyFont="1" applyBorder="1" applyAlignment="1">
      <alignment vertical="center"/>
      <protection/>
    </xf>
    <xf numFmtId="0" fontId="5" fillId="0" borderId="16" xfId="702" applyFont="1" applyFill="1" applyBorder="1" applyAlignment="1">
      <alignment horizontal="center" vertical="center"/>
      <protection/>
    </xf>
    <xf numFmtId="0" fontId="4" fillId="0" borderId="23" xfId="702" applyFont="1" applyBorder="1" applyAlignment="1">
      <alignment vertical="center"/>
      <protection/>
    </xf>
    <xf numFmtId="0" fontId="4" fillId="0" borderId="0" xfId="702" applyFont="1" applyBorder="1" applyAlignment="1">
      <alignment vertical="center"/>
      <protection/>
    </xf>
    <xf numFmtId="0" fontId="25" fillId="0" borderId="16" xfId="702" applyFont="1" applyFill="1" applyBorder="1" applyAlignment="1">
      <alignment horizontal="distributed" vertical="center"/>
      <protection/>
    </xf>
    <xf numFmtId="0" fontId="37" fillId="0" borderId="17" xfId="702" applyFont="1" applyFill="1" applyBorder="1" applyAlignment="1">
      <alignment horizontal="center" vertical="center"/>
      <protection/>
    </xf>
    <xf numFmtId="0" fontId="5" fillId="0" borderId="0" xfId="2732" applyFont="1" applyFill="1" applyAlignment="1" applyProtection="1">
      <alignment vertical="center" wrapText="1"/>
      <protection locked="0"/>
    </xf>
    <xf numFmtId="0" fontId="5" fillId="0" borderId="0" xfId="2732" applyFont="1" applyFill="1" applyAlignment="1" applyProtection="1">
      <alignment horizontal="right" vertical="center" wrapText="1"/>
      <protection locked="0"/>
    </xf>
    <xf numFmtId="0" fontId="0" fillId="0" borderId="0" xfId="2732" applyFill="1" applyAlignment="1" applyProtection="1">
      <alignment horizontal="center" vertical="center" wrapText="1"/>
      <protection locked="0"/>
    </xf>
    <xf numFmtId="0" fontId="9" fillId="0" borderId="0" xfId="2732" applyFont="1" applyFill="1" applyAlignment="1" applyProtection="1">
      <alignment vertical="center" wrapText="1"/>
      <protection locked="0"/>
    </xf>
    <xf numFmtId="0" fontId="26" fillId="0" borderId="0" xfId="2732" applyFont="1" applyFill="1" applyAlignment="1" applyProtection="1">
      <alignment horizontal="center" vertical="center" wrapText="1"/>
      <protection locked="0"/>
    </xf>
    <xf numFmtId="3" fontId="6" fillId="0" borderId="0" xfId="2732" applyNumberFormat="1" applyFont="1" applyFill="1" applyAlignment="1" applyProtection="1">
      <alignment vertical="center" wrapText="1"/>
      <protection locked="0"/>
    </xf>
    <xf numFmtId="0" fontId="6" fillId="0" borderId="0" xfId="2732" applyFont="1" applyFill="1" applyAlignment="1" applyProtection="1">
      <alignment horizontal="center" vertical="center" wrapText="1"/>
      <protection locked="0"/>
    </xf>
    <xf numFmtId="49" fontId="16" fillId="0" borderId="0" xfId="2732" applyNumberFormat="1" applyFont="1" applyFill="1" applyBorder="1" applyAlignment="1" applyProtection="1">
      <alignment horizontal="right" vertical="center"/>
      <protection locked="0"/>
    </xf>
    <xf numFmtId="0" fontId="5" fillId="0" borderId="1" xfId="2732" applyFont="1" applyFill="1" applyBorder="1" applyAlignment="1" applyProtection="1">
      <alignment horizontal="center" vertical="center" wrapText="1"/>
      <protection locked="0"/>
    </xf>
    <xf numFmtId="1" fontId="5" fillId="0" borderId="1" xfId="2732" applyNumberFormat="1" applyFont="1" applyFill="1" applyBorder="1" applyAlignment="1" applyProtection="1">
      <alignment horizontal="center" vertical="center" wrapText="1"/>
      <protection locked="0"/>
    </xf>
    <xf numFmtId="49" fontId="16" fillId="0" borderId="19" xfId="2732" applyNumberFormat="1" applyFont="1" applyFill="1" applyBorder="1" applyAlignment="1" applyProtection="1">
      <alignment vertical="center" shrinkToFit="1"/>
      <protection locked="0"/>
    </xf>
    <xf numFmtId="0" fontId="6" fillId="0" borderId="23" xfId="0" applyNumberFormat="1" applyFont="1" applyFill="1" applyBorder="1" applyAlignment="1" applyProtection="1">
      <alignment horizontal="center" vertical="center"/>
      <protection locked="0"/>
    </xf>
    <xf numFmtId="198" fontId="6" fillId="0" borderId="14" xfId="702" applyNumberFormat="1" applyFont="1" applyFill="1" applyBorder="1" applyAlignment="1" applyProtection="1">
      <alignment horizontal="center" vertical="center" wrapText="1"/>
      <protection locked="0"/>
    </xf>
    <xf numFmtId="199" fontId="6" fillId="0" borderId="14" xfId="702"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protection locked="0"/>
    </xf>
    <xf numFmtId="0" fontId="0" fillId="0" borderId="0" xfId="2726" applyFill="1" applyProtection="1">
      <alignment vertical="center"/>
      <protection/>
    </xf>
    <xf numFmtId="49" fontId="6" fillId="0" borderId="19" xfId="2732" applyNumberFormat="1" applyFont="1" applyFill="1" applyBorder="1" applyAlignment="1" applyProtection="1">
      <alignment vertical="center" shrinkToFit="1"/>
      <protection locked="0"/>
    </xf>
    <xf numFmtId="0" fontId="8" fillId="0" borderId="0" xfId="2726" applyFont="1" applyFill="1" applyProtection="1">
      <alignment vertical="center"/>
      <protection/>
    </xf>
    <xf numFmtId="1" fontId="7" fillId="0" borderId="14" xfId="2732" applyNumberFormat="1" applyFont="1" applyFill="1" applyBorder="1" applyAlignment="1" applyProtection="1">
      <alignment horizontal="center" vertical="center" shrinkToFit="1"/>
      <protection locked="0"/>
    </xf>
    <xf numFmtId="198" fontId="7" fillId="0" borderId="14" xfId="0" applyNumberFormat="1" applyFont="1" applyFill="1" applyBorder="1" applyAlignment="1" applyProtection="1">
      <alignment horizontal="center" vertical="center"/>
      <protection/>
    </xf>
    <xf numFmtId="0" fontId="7" fillId="0" borderId="14" xfId="702" applyNumberFormat="1" applyFont="1" applyFill="1" applyBorder="1" applyAlignment="1" applyProtection="1">
      <alignment horizontal="center" vertical="center"/>
      <protection locked="0"/>
    </xf>
    <xf numFmtId="1" fontId="6" fillId="0" borderId="14" xfId="702" applyNumberFormat="1" applyFont="1" applyFill="1" applyBorder="1" applyAlignment="1" applyProtection="1">
      <alignment horizontal="left" vertical="center" shrinkToFit="1"/>
      <protection locked="0"/>
    </xf>
    <xf numFmtId="0" fontId="6" fillId="0" borderId="14" xfId="702" applyNumberFormat="1" applyFont="1" applyFill="1" applyBorder="1" applyAlignment="1" applyProtection="1">
      <alignment horizontal="center" vertical="center"/>
      <protection locked="0"/>
    </xf>
    <xf numFmtId="198" fontId="6" fillId="0" borderId="14" xfId="702" applyNumberFormat="1" applyFont="1" applyFill="1" applyBorder="1" applyAlignment="1" applyProtection="1">
      <alignment horizontal="center" vertical="center"/>
      <protection locked="0"/>
    </xf>
    <xf numFmtId="199" fontId="7" fillId="0" borderId="14" xfId="702" applyNumberFormat="1" applyFont="1" applyFill="1" applyBorder="1" applyAlignment="1" applyProtection="1">
      <alignment horizontal="center" vertical="center" wrapText="1"/>
      <protection locked="0"/>
    </xf>
    <xf numFmtId="1" fontId="6" fillId="0" borderId="14" xfId="702" applyNumberFormat="1" applyFont="1" applyFill="1" applyBorder="1" applyAlignment="1" applyProtection="1">
      <alignment vertical="center" shrinkToFit="1"/>
      <protection locked="0"/>
    </xf>
    <xf numFmtId="0" fontId="6" fillId="0" borderId="14" xfId="702" applyNumberFormat="1" applyFont="1" applyFill="1" applyBorder="1" applyAlignment="1" applyProtection="1">
      <alignment horizontal="center" vertical="center" wrapText="1"/>
      <protection locked="0"/>
    </xf>
    <xf numFmtId="198" fontId="6" fillId="0" borderId="14" xfId="2726" applyNumberFormat="1" applyFont="1" applyFill="1" applyBorder="1" applyAlignment="1" applyProtection="1">
      <alignment horizontal="center" vertical="center"/>
      <protection locked="0"/>
    </xf>
    <xf numFmtId="3" fontId="29" fillId="0" borderId="16" xfId="702" applyNumberFormat="1" applyFont="1" applyFill="1" applyBorder="1" applyAlignment="1" applyProtection="1">
      <alignment horizontal="center" vertical="center" shrinkToFit="1"/>
      <protection locked="0"/>
    </xf>
    <xf numFmtId="198" fontId="7" fillId="0" borderId="16" xfId="702" applyNumberFormat="1" applyFont="1" applyFill="1" applyBorder="1" applyAlignment="1" applyProtection="1">
      <alignment horizontal="center" vertical="center" wrapText="1"/>
      <protection/>
    </xf>
    <xf numFmtId="199" fontId="7" fillId="0" borderId="16" xfId="702" applyNumberFormat="1" applyFont="1" applyFill="1" applyBorder="1" applyAlignment="1" applyProtection="1">
      <alignment horizontal="center" vertical="center" wrapText="1"/>
      <protection locked="0"/>
    </xf>
    <xf numFmtId="198" fontId="4" fillId="0" borderId="0" xfId="2732" applyNumberFormat="1" applyFont="1" applyFill="1" applyAlignment="1" applyProtection="1">
      <alignment vertical="center" wrapText="1"/>
      <protection locked="0"/>
    </xf>
    <xf numFmtId="0" fontId="26" fillId="0" borderId="0" xfId="702" applyFont="1" applyFill="1" applyAlignment="1" applyProtection="1">
      <alignment vertical="center" wrapText="1"/>
      <protection locked="0"/>
    </xf>
    <xf numFmtId="0" fontId="32" fillId="0" borderId="0" xfId="702" applyFont="1" applyFill="1" applyAlignment="1" applyProtection="1">
      <alignment vertical="center" wrapText="1"/>
      <protection locked="0"/>
    </xf>
    <xf numFmtId="0" fontId="6" fillId="0" borderId="0" xfId="702" applyFont="1" applyFill="1" applyAlignment="1" applyProtection="1">
      <alignment vertical="center" wrapText="1"/>
      <protection locked="0"/>
    </xf>
    <xf numFmtId="0" fontId="5" fillId="0" borderId="0" xfId="702" applyFont="1" applyFill="1" applyAlignment="1" applyProtection="1">
      <alignment vertical="center" wrapText="1"/>
      <protection locked="0"/>
    </xf>
    <xf numFmtId="0" fontId="5" fillId="0" borderId="0" xfId="702" applyFont="1" applyFill="1" applyAlignment="1" applyProtection="1">
      <alignment horizontal="right" vertical="center" wrapText="1"/>
      <protection locked="0"/>
    </xf>
    <xf numFmtId="0" fontId="7" fillId="0" borderId="0" xfId="702" applyFont="1" applyFill="1" applyAlignment="1" applyProtection="1">
      <alignment vertical="center" wrapText="1"/>
      <protection locked="0"/>
    </xf>
    <xf numFmtId="0" fontId="8" fillId="0" borderId="0" xfId="702" applyFont="1" applyFill="1" applyAlignment="1" applyProtection="1">
      <alignment vertical="center" wrapText="1"/>
      <protection locked="0"/>
    </xf>
    <xf numFmtId="0" fontId="8" fillId="0" borderId="0" xfId="702" applyFont="1" applyFill="1" applyAlignment="1" applyProtection="1">
      <alignment horizontal="center" vertical="center" wrapText="1"/>
      <protection locked="0"/>
    </xf>
    <xf numFmtId="198" fontId="8" fillId="0" borderId="0" xfId="702" applyNumberFormat="1" applyFont="1" applyFill="1" applyAlignment="1" applyProtection="1">
      <alignment horizontal="center" vertical="center" wrapText="1"/>
      <protection locked="0"/>
    </xf>
    <xf numFmtId="0" fontId="9" fillId="0" borderId="0" xfId="702" applyFont="1" applyFill="1" applyAlignment="1" applyProtection="1">
      <alignment vertical="center" wrapText="1"/>
      <protection locked="0"/>
    </xf>
    <xf numFmtId="0" fontId="26" fillId="0" borderId="0" xfId="702" applyFont="1" applyFill="1" applyAlignment="1" applyProtection="1">
      <alignment horizontal="center" vertical="center" wrapText="1"/>
      <protection locked="0"/>
    </xf>
    <xf numFmtId="198" fontId="26" fillId="0" borderId="0" xfId="702" applyNumberFormat="1" applyFont="1" applyFill="1" applyAlignment="1" applyProtection="1">
      <alignment horizontal="center" vertical="center" wrapText="1"/>
      <protection locked="0"/>
    </xf>
    <xf numFmtId="3" fontId="6" fillId="0" borderId="0" xfId="702" applyNumberFormat="1" applyFont="1" applyFill="1" applyAlignment="1" applyProtection="1">
      <alignment vertical="center" wrapText="1"/>
      <protection locked="0"/>
    </xf>
    <xf numFmtId="3" fontId="6" fillId="0" borderId="0" xfId="702" applyNumberFormat="1" applyFont="1" applyFill="1" applyAlignment="1" applyProtection="1">
      <alignment horizontal="center" vertical="center" wrapText="1"/>
      <protection locked="0"/>
    </xf>
    <xf numFmtId="198" fontId="6" fillId="0" borderId="0" xfId="702" applyNumberFormat="1" applyFont="1" applyFill="1" applyAlignment="1" applyProtection="1">
      <alignment horizontal="center" vertical="center" wrapText="1"/>
      <protection locked="0"/>
    </xf>
    <xf numFmtId="0" fontId="16" fillId="0" borderId="0" xfId="702" applyFont="1" applyFill="1" applyAlignment="1" applyProtection="1">
      <alignment horizontal="right" vertical="center" wrapText="1"/>
      <protection locked="0"/>
    </xf>
    <xf numFmtId="0" fontId="5" fillId="0" borderId="1" xfId="702" applyFont="1" applyFill="1" applyBorder="1" applyAlignment="1" applyProtection="1">
      <alignment horizontal="center" vertical="center" wrapText="1"/>
      <protection locked="0"/>
    </xf>
    <xf numFmtId="198" fontId="5" fillId="0" borderId="1" xfId="702" applyNumberFormat="1" applyFont="1" applyFill="1" applyBorder="1" applyAlignment="1" applyProtection="1">
      <alignment horizontal="center" vertical="center" wrapText="1"/>
      <protection locked="0"/>
    </xf>
    <xf numFmtId="1" fontId="16" fillId="0" borderId="23" xfId="702" applyNumberFormat="1" applyFont="1" applyFill="1" applyBorder="1" applyAlignment="1" applyProtection="1">
      <alignment vertical="center" wrapText="1"/>
      <protection locked="0"/>
    </xf>
    <xf numFmtId="198" fontId="6" fillId="0" borderId="23" xfId="0" applyNumberFormat="1" applyFont="1" applyFill="1" applyBorder="1" applyAlignment="1" applyProtection="1">
      <alignment horizontal="center" vertical="center" wrapText="1"/>
      <protection/>
    </xf>
    <xf numFmtId="199" fontId="6" fillId="0" borderId="23" xfId="702" applyNumberFormat="1" applyFont="1" applyFill="1" applyBorder="1" applyAlignment="1" applyProtection="1">
      <alignment horizontal="center" vertical="center" wrapText="1"/>
      <protection/>
    </xf>
    <xf numFmtId="1" fontId="6" fillId="0" borderId="14" xfId="702" applyNumberFormat="1" applyFont="1" applyFill="1" applyBorder="1" applyAlignment="1" applyProtection="1">
      <alignment vertical="center" wrapText="1"/>
      <protection locked="0"/>
    </xf>
    <xf numFmtId="1" fontId="16" fillId="0" borderId="14" xfId="702" applyNumberFormat="1" applyFont="1" applyFill="1" applyBorder="1" applyAlignment="1" applyProtection="1">
      <alignment vertical="center" wrapText="1"/>
      <protection locked="0"/>
    </xf>
    <xf numFmtId="0" fontId="6" fillId="0" borderId="19" xfId="0" applyFont="1" applyFill="1" applyBorder="1" applyAlignment="1" applyProtection="1">
      <alignment vertical="center"/>
      <protection locked="0"/>
    </xf>
    <xf numFmtId="1" fontId="7" fillId="0" borderId="14" xfId="702" applyNumberFormat="1" applyFont="1" applyFill="1" applyBorder="1" applyAlignment="1" applyProtection="1">
      <alignment horizontal="center" vertical="center" wrapText="1"/>
      <protection locked="0"/>
    </xf>
    <xf numFmtId="198" fontId="7" fillId="0" borderId="14" xfId="0" applyNumberFormat="1" applyFont="1" applyFill="1" applyBorder="1" applyAlignment="1" applyProtection="1">
      <alignment horizontal="center" vertical="center" wrapText="1"/>
      <protection/>
    </xf>
    <xf numFmtId="0" fontId="6" fillId="0" borderId="19" xfId="702" applyFont="1" applyFill="1" applyBorder="1" applyAlignment="1" applyProtection="1">
      <alignment horizontal="left" vertical="center"/>
      <protection locked="0"/>
    </xf>
    <xf numFmtId="0" fontId="16" fillId="0" borderId="19" xfId="702" applyFont="1" applyFill="1" applyBorder="1" applyAlignment="1" applyProtection="1">
      <alignment horizontal="left" vertical="center"/>
      <protection locked="0"/>
    </xf>
    <xf numFmtId="198" fontId="6" fillId="0" borderId="14" xfId="702" applyNumberFormat="1" applyFont="1" applyFill="1" applyBorder="1" applyAlignment="1" applyProtection="1">
      <alignment horizontal="center" vertical="center" wrapText="1"/>
      <protection/>
    </xf>
    <xf numFmtId="0" fontId="6" fillId="0" borderId="19" xfId="702" applyFont="1" applyFill="1" applyBorder="1" applyAlignment="1" applyProtection="1">
      <alignment vertical="center" wrapText="1"/>
      <protection locked="0"/>
    </xf>
    <xf numFmtId="0" fontId="16" fillId="0" borderId="19" xfId="702" applyFont="1" applyFill="1" applyBorder="1" applyAlignment="1" applyProtection="1">
      <alignment vertical="center" wrapText="1"/>
      <protection locked="0"/>
    </xf>
    <xf numFmtId="1" fontId="6" fillId="0" borderId="19" xfId="702" applyNumberFormat="1" applyFont="1" applyFill="1" applyBorder="1" applyAlignment="1" applyProtection="1">
      <alignment vertical="center" wrapText="1"/>
      <protection locked="0"/>
    </xf>
    <xf numFmtId="3" fontId="29" fillId="0" borderId="20" xfId="702" applyNumberFormat="1" applyFont="1" applyFill="1" applyBorder="1" applyAlignment="1" applyProtection="1">
      <alignment horizontal="center" vertical="center" wrapText="1"/>
      <protection locked="0"/>
    </xf>
    <xf numFmtId="199" fontId="6" fillId="0" borderId="16" xfId="702" applyNumberFormat="1" applyFont="1" applyFill="1" applyBorder="1" applyAlignment="1" applyProtection="1">
      <alignment horizontal="center" vertical="center" wrapText="1"/>
      <protection/>
    </xf>
    <xf numFmtId="0" fontId="6" fillId="0" borderId="0" xfId="702" applyFont="1" applyFill="1" applyAlignment="1" applyProtection="1">
      <alignment vertical="center"/>
      <protection locked="0"/>
    </xf>
    <xf numFmtId="0" fontId="9" fillId="0" borderId="0" xfId="702" applyFont="1">
      <alignment/>
      <protection/>
    </xf>
    <xf numFmtId="0" fontId="0" fillId="0" borderId="0" xfId="702" applyFont="1">
      <alignment/>
      <protection/>
    </xf>
    <xf numFmtId="0" fontId="20" fillId="0" borderId="0" xfId="702" applyFont="1" applyAlignment="1">
      <alignment horizontal="center"/>
      <protection/>
    </xf>
    <xf numFmtId="0" fontId="21" fillId="0" borderId="0" xfId="702" applyFont="1" applyAlignment="1">
      <alignment horizontal="center"/>
      <protection/>
    </xf>
    <xf numFmtId="0" fontId="22" fillId="0" borderId="0" xfId="702" applyFont="1" applyAlignment="1">
      <alignment horizontal="center"/>
      <protection/>
    </xf>
    <xf numFmtId="0" fontId="23" fillId="0" borderId="0" xfId="702" applyFont="1" applyAlignment="1">
      <alignment horizontal="center"/>
      <protection/>
    </xf>
    <xf numFmtId="0" fontId="8" fillId="0" borderId="0" xfId="702" applyFont="1">
      <alignment/>
      <protection/>
    </xf>
    <xf numFmtId="0" fontId="0" fillId="0" borderId="0" xfId="0" applyFont="1" applyAlignment="1">
      <alignment horizontal="center"/>
    </xf>
    <xf numFmtId="0" fontId="9" fillId="0" borderId="0" xfId="2728" applyFont="1">
      <alignment vertical="center"/>
      <protection/>
    </xf>
    <xf numFmtId="0" fontId="24" fillId="0" borderId="0" xfId="2738" applyNumberFormat="1" applyFont="1" applyAlignment="1">
      <alignment horizontal="center" vertical="center" wrapText="1"/>
      <protection/>
    </xf>
    <xf numFmtId="0" fontId="16" fillId="0" borderId="0" xfId="0" applyFont="1" applyFill="1" applyAlignment="1" applyProtection="1">
      <alignment horizontal="right" vertical="center" wrapText="1"/>
      <protection locked="0"/>
    </xf>
    <xf numFmtId="0" fontId="5" fillId="0" borderId="1" xfId="0" applyFont="1" applyBorder="1" applyAlignment="1">
      <alignment horizontal="center" vertical="center" wrapText="1"/>
    </xf>
    <xf numFmtId="198" fontId="6" fillId="0" borderId="1"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16" fillId="0" borderId="0" xfId="700" applyFont="1" applyAlignment="1">
      <alignment vertical="center"/>
      <protection/>
    </xf>
    <xf numFmtId="0" fontId="8" fillId="0" borderId="0" xfId="2737" applyFont="1" applyAlignment="1">
      <alignment vertical="center" wrapText="1"/>
      <protection/>
    </xf>
    <xf numFmtId="0" fontId="7" fillId="0" borderId="20" xfId="2725" applyFont="1" applyFill="1" applyBorder="1" applyAlignment="1" applyProtection="1">
      <alignment horizontal="center" vertical="center"/>
      <protection locked="0"/>
    </xf>
    <xf numFmtId="0" fontId="16" fillId="0" borderId="26" xfId="2725" applyNumberFormat="1" applyFont="1" applyFill="1" applyBorder="1" applyAlignment="1" applyProtection="1">
      <alignment horizontal="left" vertical="center" wrapText="1" shrinkToFit="1"/>
      <protection locked="0"/>
    </xf>
    <xf numFmtId="0" fontId="6" fillId="0" borderId="23" xfId="2725" applyNumberFormat="1" applyFont="1" applyFill="1" applyBorder="1" applyAlignment="1" applyProtection="1">
      <alignment horizontal="center" vertical="center"/>
      <protection locked="0"/>
    </xf>
    <xf numFmtId="0" fontId="16" fillId="0" borderId="19" xfId="2725" applyNumberFormat="1" applyFont="1" applyFill="1" applyBorder="1" applyAlignment="1" applyProtection="1">
      <alignment horizontal="left" vertical="center" wrapText="1" shrinkToFit="1"/>
      <protection locked="0"/>
    </xf>
    <xf numFmtId="0" fontId="6" fillId="0" borderId="14" xfId="2725" applyNumberFormat="1" applyFont="1" applyFill="1" applyBorder="1" applyAlignment="1" applyProtection="1">
      <alignment horizontal="center" vertical="center"/>
      <protection locked="0"/>
    </xf>
    <xf numFmtId="0" fontId="6" fillId="0" borderId="19" xfId="2725" applyNumberFormat="1" applyFont="1" applyFill="1" applyBorder="1" applyAlignment="1" applyProtection="1">
      <alignment horizontal="left" vertical="center" wrapText="1" shrinkToFit="1"/>
      <protection locked="0"/>
    </xf>
    <xf numFmtId="0" fontId="7" fillId="0" borderId="19" xfId="2725" applyNumberFormat="1" applyFont="1" applyFill="1" applyBorder="1" applyAlignment="1" applyProtection="1">
      <alignment horizontal="center" vertical="center" shrinkToFit="1"/>
      <protection locked="0"/>
    </xf>
    <xf numFmtId="0" fontId="7" fillId="0" borderId="14" xfId="2725" applyNumberFormat="1" applyFont="1" applyFill="1" applyBorder="1" applyAlignment="1" applyProtection="1">
      <alignment horizontal="center" vertical="center"/>
      <protection/>
    </xf>
    <xf numFmtId="0" fontId="6" fillId="0" borderId="14" xfId="2725" applyFont="1" applyFill="1" applyBorder="1" applyAlignment="1" applyProtection="1">
      <alignment horizontal="center" vertical="center"/>
      <protection/>
    </xf>
    <xf numFmtId="0" fontId="7" fillId="0" borderId="20" xfId="2725" applyNumberFormat="1" applyFont="1" applyFill="1" applyBorder="1" applyAlignment="1" applyProtection="1">
      <alignment horizontal="center" vertical="center" wrapText="1" shrinkToFit="1"/>
      <protection locked="0"/>
    </xf>
    <xf numFmtId="10" fontId="38" fillId="0" borderId="0" xfId="2725" applyNumberFormat="1" applyFont="1" applyFill="1" applyProtection="1">
      <alignment vertical="center"/>
      <protection locked="0"/>
    </xf>
    <xf numFmtId="10" fontId="39" fillId="0" borderId="0" xfId="2725" applyNumberFormat="1" applyFont="1" applyFill="1" applyProtection="1">
      <alignment vertical="center"/>
      <protection locked="0"/>
    </xf>
    <xf numFmtId="10" fontId="40" fillId="0" borderId="0" xfId="2725" applyNumberFormat="1" applyFont="1" applyFill="1" applyProtection="1">
      <alignment vertical="center"/>
      <protection locked="0"/>
    </xf>
    <xf numFmtId="10" fontId="41" fillId="0" borderId="0" xfId="2725" applyNumberFormat="1" applyFont="1" applyFill="1" applyProtection="1">
      <alignment vertical="center"/>
      <protection locked="0"/>
    </xf>
    <xf numFmtId="10" fontId="42" fillId="0" borderId="0" xfId="2725" applyNumberFormat="1" applyFont="1" applyFill="1" applyProtection="1">
      <alignment vertical="center"/>
      <protection locked="0"/>
    </xf>
    <xf numFmtId="0" fontId="2" fillId="0" borderId="0" xfId="2731" applyFont="1" applyFill="1" applyAlignment="1" applyProtection="1">
      <alignment vertical="center" wrapText="1"/>
      <protection locked="0"/>
    </xf>
    <xf numFmtId="0" fontId="3" fillId="0" borderId="0" xfId="2731" applyFont="1" applyFill="1" applyAlignment="1" applyProtection="1">
      <alignment vertical="center" wrapText="1"/>
      <protection locked="0"/>
    </xf>
    <xf numFmtId="0" fontId="4" fillId="0" borderId="0" xfId="2731" applyFont="1" applyFill="1" applyAlignment="1" applyProtection="1">
      <alignment vertical="center" wrapText="1"/>
      <protection locked="0"/>
    </xf>
    <xf numFmtId="0" fontId="5" fillId="0" borderId="0" xfId="2731" applyFont="1" applyFill="1" applyAlignment="1" applyProtection="1">
      <alignment vertical="center" wrapText="1"/>
      <protection locked="0"/>
    </xf>
    <xf numFmtId="0" fontId="5" fillId="0" borderId="0" xfId="2731" applyFont="1" applyFill="1" applyAlignment="1" applyProtection="1">
      <alignment horizontal="right" vertical="center" wrapText="1"/>
      <protection locked="0"/>
    </xf>
    <xf numFmtId="0" fontId="25" fillId="0" borderId="0" xfId="2731" applyFont="1" applyFill="1" applyAlignment="1" applyProtection="1">
      <alignment vertical="center" wrapText="1"/>
      <protection locked="0"/>
    </xf>
    <xf numFmtId="0" fontId="0" fillId="0" borderId="0" xfId="2731" applyFill="1" applyAlignment="1" applyProtection="1">
      <alignment vertical="center" wrapText="1"/>
      <protection locked="0"/>
    </xf>
    <xf numFmtId="0" fontId="0" fillId="0" borderId="0" xfId="2731" applyFill="1" applyAlignment="1" applyProtection="1">
      <alignment horizontal="center" vertical="center" wrapText="1"/>
      <protection locked="0"/>
    </xf>
    <xf numFmtId="0" fontId="9" fillId="0" borderId="0" xfId="2731" applyFont="1" applyFill="1" applyAlignment="1" applyProtection="1">
      <alignment vertical="center" wrapText="1"/>
      <protection locked="0"/>
    </xf>
    <xf numFmtId="0" fontId="26" fillId="0" borderId="0" xfId="2731" applyFont="1" applyFill="1" applyAlignment="1" applyProtection="1">
      <alignment horizontal="center" vertical="center" wrapText="1"/>
      <protection locked="0"/>
    </xf>
    <xf numFmtId="3" fontId="6" fillId="0" borderId="0" xfId="2731" applyNumberFormat="1" applyFont="1" applyFill="1" applyAlignment="1" applyProtection="1">
      <alignment vertical="center" wrapText="1"/>
      <protection locked="0"/>
    </xf>
    <xf numFmtId="0" fontId="6" fillId="0" borderId="0" xfId="2731" applyFont="1" applyFill="1" applyAlignment="1" applyProtection="1">
      <alignment horizontal="center" vertical="center" wrapText="1"/>
      <protection locked="0"/>
    </xf>
    <xf numFmtId="49" fontId="16" fillId="0" borderId="0" xfId="2731" applyNumberFormat="1" applyFont="1" applyFill="1" applyBorder="1" applyAlignment="1" applyProtection="1">
      <alignment horizontal="right" vertical="center"/>
      <protection locked="0"/>
    </xf>
    <xf numFmtId="1" fontId="5" fillId="0" borderId="1" xfId="2731" applyNumberFormat="1" applyFont="1" applyFill="1" applyBorder="1" applyAlignment="1" applyProtection="1">
      <alignment horizontal="center" vertical="center" wrapText="1"/>
      <protection locked="0"/>
    </xf>
    <xf numFmtId="49" fontId="16" fillId="0" borderId="19" xfId="2731" applyNumberFormat="1" applyFont="1" applyFill="1" applyBorder="1" applyAlignment="1" applyProtection="1">
      <alignment vertical="center" shrinkToFit="1"/>
      <protection locked="0"/>
    </xf>
    <xf numFmtId="0" fontId="0" fillId="0" borderId="0" xfId="2725" applyFill="1" applyProtection="1">
      <alignment vertical="center"/>
      <protection/>
    </xf>
    <xf numFmtId="49" fontId="6" fillId="0" borderId="19" xfId="2731" applyNumberFormat="1" applyFont="1" applyFill="1" applyBorder="1" applyAlignment="1" applyProtection="1">
      <alignment vertical="center" shrinkToFit="1"/>
      <protection locked="0"/>
    </xf>
    <xf numFmtId="0" fontId="6" fillId="0" borderId="0" xfId="2731" applyFont="1" applyFill="1" applyAlignment="1" applyProtection="1">
      <alignment vertical="center" wrapText="1"/>
      <protection locked="0"/>
    </xf>
    <xf numFmtId="1" fontId="7" fillId="0" borderId="14" xfId="2731" applyNumberFormat="1" applyFont="1" applyFill="1" applyBorder="1" applyAlignment="1" applyProtection="1">
      <alignment horizontal="center" vertical="center" shrinkToFit="1"/>
      <protection locked="0"/>
    </xf>
    <xf numFmtId="0" fontId="7" fillId="0" borderId="14" xfId="0" applyNumberFormat="1" applyFont="1" applyFill="1" applyBorder="1" applyAlignment="1" applyProtection="1">
      <alignment horizontal="center" vertical="center"/>
      <protection locked="0"/>
    </xf>
    <xf numFmtId="0" fontId="7" fillId="0" borderId="0" xfId="2731" applyFont="1" applyFill="1" applyAlignment="1" applyProtection="1">
      <alignment vertical="center" wrapText="1"/>
      <protection locked="0"/>
    </xf>
    <xf numFmtId="1" fontId="6" fillId="0" borderId="14" xfId="0" applyNumberFormat="1" applyFont="1" applyFill="1" applyBorder="1" applyAlignment="1" applyProtection="1">
      <alignment horizontal="left" vertical="center" shrinkToFit="1"/>
      <protection locked="0"/>
    </xf>
    <xf numFmtId="0" fontId="6" fillId="0" borderId="14" xfId="0" applyFont="1" applyFill="1" applyBorder="1" applyAlignment="1" applyProtection="1">
      <alignment horizontal="center" vertical="center"/>
      <protection/>
    </xf>
    <xf numFmtId="198" fontId="6" fillId="0" borderId="14" xfId="0" applyNumberFormat="1" applyFont="1" applyFill="1" applyBorder="1" applyAlignment="1" applyProtection="1">
      <alignment horizontal="center" vertical="center"/>
      <protection locked="0"/>
    </xf>
    <xf numFmtId="199" fontId="7" fillId="0" borderId="14" xfId="0" applyNumberFormat="1" applyFont="1" applyFill="1" applyBorder="1" applyAlignment="1" applyProtection="1">
      <alignment horizontal="center" vertical="center" wrapText="1"/>
      <protection locked="0"/>
    </xf>
    <xf numFmtId="1" fontId="6" fillId="0" borderId="14" xfId="0" applyNumberFormat="1" applyFont="1" applyFill="1" applyBorder="1" applyAlignment="1" applyProtection="1">
      <alignment vertical="center" shrinkToFit="1"/>
      <protection locked="0"/>
    </xf>
    <xf numFmtId="0" fontId="6" fillId="0" borderId="14" xfId="0" applyNumberFormat="1" applyFont="1" applyFill="1" applyBorder="1" applyAlignment="1" applyProtection="1">
      <alignment horizontal="center" vertical="center" wrapText="1"/>
      <protection locked="0"/>
    </xf>
    <xf numFmtId="3" fontId="29" fillId="0" borderId="16" xfId="0" applyNumberFormat="1" applyFont="1" applyFill="1" applyBorder="1" applyAlignment="1" applyProtection="1">
      <alignment horizontal="center" vertical="center" shrinkToFit="1"/>
      <protection locked="0"/>
    </xf>
    <xf numFmtId="198" fontId="7" fillId="0" borderId="16" xfId="0" applyNumberFormat="1" applyFont="1" applyFill="1" applyBorder="1" applyAlignment="1" applyProtection="1">
      <alignment horizontal="center" vertical="center"/>
      <protection/>
    </xf>
    <xf numFmtId="199" fontId="7" fillId="0" borderId="16" xfId="0" applyNumberFormat="1" applyFont="1" applyFill="1" applyBorder="1" applyAlignment="1" applyProtection="1">
      <alignment horizontal="center" vertical="center" wrapText="1"/>
      <protection locked="0"/>
    </xf>
    <xf numFmtId="198" fontId="4" fillId="0" borderId="0" xfId="2731" applyNumberFormat="1"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0" fontId="8" fillId="0" borderId="0" xfId="0" applyFont="1" applyFill="1" applyAlignment="1" applyProtection="1">
      <alignment horizontal="center" vertical="center" wrapText="1"/>
      <protection locked="0"/>
    </xf>
    <xf numFmtId="0" fontId="26" fillId="0" borderId="0" xfId="0" applyFont="1" applyFill="1" applyAlignment="1" applyProtection="1">
      <alignment horizontal="center" vertical="center" wrapText="1"/>
      <protection locked="0"/>
    </xf>
    <xf numFmtId="3" fontId="6" fillId="0" borderId="0" xfId="0" applyNumberFormat="1" applyFont="1" applyFill="1" applyAlignment="1" applyProtection="1">
      <alignment vertical="center" wrapText="1"/>
      <protection locked="0"/>
    </xf>
    <xf numFmtId="3" fontId="6" fillId="0" borderId="0" xfId="0" applyNumberFormat="1" applyFont="1" applyFill="1" applyAlignment="1" applyProtection="1">
      <alignment horizontal="center" vertical="center" wrapText="1"/>
      <protection locked="0"/>
    </xf>
    <xf numFmtId="198" fontId="6" fillId="0" borderId="0" xfId="0" applyNumberFormat="1" applyFont="1" applyFill="1" applyAlignment="1" applyProtection="1">
      <alignment horizontal="center" vertical="center" wrapText="1"/>
      <protection locked="0"/>
    </xf>
    <xf numFmtId="198" fontId="5" fillId="0" borderId="1" xfId="0" applyNumberFormat="1" applyFont="1" applyFill="1" applyBorder="1" applyAlignment="1" applyProtection="1">
      <alignment horizontal="center" vertical="center" wrapText="1"/>
      <protection locked="0"/>
    </xf>
    <xf numFmtId="0" fontId="16" fillId="0" borderId="19"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16" fillId="0" borderId="19" xfId="0" applyFont="1" applyFill="1" applyBorder="1" applyAlignment="1" applyProtection="1">
      <alignment vertical="center"/>
      <protection locked="0"/>
    </xf>
    <xf numFmtId="1" fontId="7" fillId="0" borderId="14" xfId="0" applyNumberFormat="1"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protection locked="0"/>
    </xf>
    <xf numFmtId="0" fontId="16" fillId="0" borderId="19" xfId="0" applyFont="1" applyFill="1" applyBorder="1" applyAlignment="1" applyProtection="1">
      <alignment horizontal="left" vertical="center"/>
      <protection locked="0"/>
    </xf>
    <xf numFmtId="0" fontId="6" fillId="0" borderId="19"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1" fontId="6" fillId="0" borderId="19" xfId="0" applyNumberFormat="1" applyFont="1" applyFill="1" applyBorder="1" applyAlignment="1" applyProtection="1">
      <alignment vertical="center" wrapText="1"/>
      <protection locked="0"/>
    </xf>
    <xf numFmtId="3" fontId="29" fillId="0" borderId="20" xfId="0" applyNumberFormat="1" applyFont="1" applyFill="1" applyBorder="1" applyAlignment="1" applyProtection="1">
      <alignment horizontal="center" vertical="center" wrapText="1"/>
      <protection locked="0"/>
    </xf>
    <xf numFmtId="0" fontId="11" fillId="0" borderId="23" xfId="708" applyFont="1" applyBorder="1" applyAlignment="1" applyProtection="1">
      <alignment horizontal="center" vertical="center" wrapText="1"/>
      <protection locked="0"/>
    </xf>
    <xf numFmtId="0" fontId="11" fillId="0" borderId="23" xfId="2735" applyFont="1" applyFill="1" applyBorder="1" applyAlignment="1" applyProtection="1">
      <alignment horizontal="center" vertical="center" wrapText="1"/>
      <protection locked="0"/>
    </xf>
    <xf numFmtId="0" fontId="4" fillId="0" borderId="26" xfId="2740" applyFont="1" applyBorder="1" applyAlignment="1" applyProtection="1">
      <alignment horizontal="center" vertical="center" wrapText="1"/>
      <protection locked="0"/>
    </xf>
    <xf numFmtId="0" fontId="25" fillId="0" borderId="26" xfId="2734" applyFont="1" applyBorder="1" applyAlignment="1">
      <alignment horizontal="center" vertical="center"/>
      <protection/>
    </xf>
    <xf numFmtId="0" fontId="25" fillId="0" borderId="23" xfId="2734" applyFont="1" applyBorder="1" applyAlignment="1">
      <alignment horizontal="center" vertical="center"/>
      <protection/>
    </xf>
    <xf numFmtId="0" fontId="4" fillId="0" borderId="19" xfId="2740" applyFont="1" applyBorder="1" applyAlignment="1" applyProtection="1">
      <alignment horizontal="center" vertical="center" wrapText="1"/>
      <protection locked="0"/>
    </xf>
    <xf numFmtId="0" fontId="4" fillId="0" borderId="19" xfId="2734" applyFont="1" applyBorder="1" applyAlignment="1">
      <alignment horizontal="center" vertical="center"/>
      <protection/>
    </xf>
    <xf numFmtId="0" fontId="16" fillId="0" borderId="19"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0" fillId="0" borderId="14" xfId="2735" applyFont="1" applyFill="1" applyBorder="1" applyAlignment="1" applyProtection="1">
      <alignment vertical="center" wrapText="1"/>
      <protection locked="0"/>
    </xf>
    <xf numFmtId="0" fontId="0" fillId="0" borderId="19" xfId="2735" applyFont="1" applyFill="1" applyBorder="1" applyAlignment="1" applyProtection="1">
      <alignment vertical="center" wrapText="1"/>
      <protection locked="0"/>
    </xf>
    <xf numFmtId="0" fontId="4" fillId="0" borderId="20" xfId="2740" applyFont="1" applyBorder="1" applyAlignment="1" applyProtection="1">
      <alignment horizontal="center" vertical="center" wrapText="1"/>
      <protection locked="0"/>
    </xf>
    <xf numFmtId="0" fontId="0" fillId="0" borderId="20" xfId="2735" applyFont="1" applyFill="1" applyBorder="1" applyAlignment="1" applyProtection="1">
      <alignment vertical="center" wrapText="1"/>
      <protection locked="0"/>
    </xf>
    <xf numFmtId="0" fontId="0" fillId="0" borderId="16" xfId="2735" applyFont="1" applyFill="1" applyBorder="1" applyAlignment="1" applyProtection="1">
      <alignment vertical="center" wrapText="1"/>
      <protection locked="0"/>
    </xf>
    <xf numFmtId="0" fontId="6" fillId="0" borderId="16" xfId="700" applyFont="1" applyBorder="1" applyAlignment="1">
      <alignment horizontal="center" vertical="center"/>
      <protection/>
    </xf>
    <xf numFmtId="200" fontId="6" fillId="0" borderId="26" xfId="700" applyNumberFormat="1" applyFont="1" applyBorder="1" applyAlignment="1">
      <alignment horizontal="center" vertical="center"/>
      <protection/>
    </xf>
    <xf numFmtId="200" fontId="6" fillId="0" borderId="14" xfId="700" applyNumberFormat="1" applyFont="1" applyFill="1" applyBorder="1" applyAlignment="1">
      <alignment horizontal="center" vertical="center"/>
      <protection/>
    </xf>
    <xf numFmtId="198" fontId="8" fillId="0" borderId="0" xfId="2737" applyNumberFormat="1" applyFont="1" applyFill="1" applyAlignment="1">
      <alignment horizontal="center" vertical="center"/>
      <protection/>
    </xf>
    <xf numFmtId="0" fontId="8" fillId="0" borderId="0" xfId="2737" applyFont="1" applyFill="1" applyAlignment="1">
      <alignment vertical="center"/>
      <protection/>
    </xf>
    <xf numFmtId="198" fontId="26" fillId="0" borderId="0" xfId="2737" applyNumberFormat="1" applyFont="1" applyFill="1" applyAlignment="1">
      <alignment horizontal="center" vertical="center"/>
      <protection/>
    </xf>
    <xf numFmtId="0" fontId="5" fillId="0" borderId="1" xfId="707" applyFont="1" applyFill="1" applyBorder="1" applyAlignment="1" applyProtection="1">
      <alignment horizontal="center" vertical="center" wrapText="1"/>
      <protection locked="0"/>
    </xf>
    <xf numFmtId="198" fontId="31" fillId="0" borderId="1" xfId="2737" applyNumberFormat="1" applyFont="1" applyFill="1" applyBorder="1" applyAlignment="1">
      <alignment horizontal="center" vertical="center" wrapText="1"/>
      <protection/>
    </xf>
    <xf numFmtId="199" fontId="28" fillId="0" borderId="1" xfId="2737" applyNumberFormat="1" applyFont="1" applyFill="1" applyBorder="1" applyAlignment="1">
      <alignment horizontal="center" vertical="center" wrapText="1"/>
      <protection/>
    </xf>
    <xf numFmtId="199" fontId="43" fillId="0" borderId="14" xfId="2737" applyNumberFormat="1" applyFont="1" applyBorder="1" applyAlignment="1">
      <alignment vertical="center" wrapText="1"/>
      <protection/>
    </xf>
    <xf numFmtId="199" fontId="6" fillId="0" borderId="14" xfId="2737" applyNumberFormat="1" applyFont="1" applyFill="1" applyBorder="1" applyAlignment="1">
      <alignment horizontal="center" vertical="center" wrapText="1"/>
      <protection/>
    </xf>
    <xf numFmtId="199" fontId="16" fillId="0" borderId="0" xfId="2737" applyNumberFormat="1" applyFont="1" applyFill="1" applyAlignment="1">
      <alignment horizontal="right" vertical="center"/>
      <protection/>
    </xf>
    <xf numFmtId="199" fontId="8" fillId="0" borderId="0" xfId="0" applyNumberFormat="1" applyFont="1" applyFill="1" applyAlignment="1" applyProtection="1">
      <alignment horizontal="center" vertical="center" wrapText="1"/>
      <protection locked="0"/>
    </xf>
    <xf numFmtId="199" fontId="8" fillId="0" borderId="0" xfId="0" applyNumberFormat="1" applyFont="1" applyFill="1" applyAlignment="1" applyProtection="1">
      <alignment vertical="center" wrapText="1"/>
      <protection locked="0"/>
    </xf>
    <xf numFmtId="199" fontId="26" fillId="0" borderId="0" xfId="0" applyNumberFormat="1" applyFont="1" applyFill="1" applyAlignment="1" applyProtection="1">
      <alignment horizontal="center" vertical="center" wrapText="1"/>
      <protection locked="0"/>
    </xf>
    <xf numFmtId="199" fontId="5" fillId="0" borderId="0" xfId="0" applyNumberFormat="1" applyFont="1" applyFill="1" applyAlignment="1" applyProtection="1">
      <alignment horizontal="right" vertical="center" wrapText="1"/>
      <protection locked="0"/>
    </xf>
    <xf numFmtId="199" fontId="5" fillId="0" borderId="1" xfId="0" applyNumberFormat="1" applyFont="1" applyFill="1" applyBorder="1" applyAlignment="1" applyProtection="1">
      <alignment horizontal="center" vertical="center" wrapText="1"/>
      <protection locked="0"/>
    </xf>
    <xf numFmtId="198" fontId="6" fillId="0" borderId="23" xfId="0" applyNumberFormat="1" applyFont="1" applyFill="1" applyBorder="1" applyAlignment="1" applyProtection="1">
      <alignment horizontal="center" vertical="center" wrapText="1"/>
      <protection locked="0"/>
    </xf>
    <xf numFmtId="198" fontId="6" fillId="0" borderId="16" xfId="0" applyNumberFormat="1" applyFont="1" applyFill="1" applyBorder="1" applyAlignment="1" applyProtection="1">
      <alignment horizontal="center" vertical="center" wrapText="1"/>
      <protection/>
    </xf>
    <xf numFmtId="199" fontId="26" fillId="0" borderId="0" xfId="0" applyNumberFormat="1" applyFont="1" applyFill="1" applyAlignment="1" applyProtection="1">
      <alignment vertical="center" wrapText="1"/>
      <protection locked="0"/>
    </xf>
    <xf numFmtId="199" fontId="5" fillId="0" borderId="0" xfId="0" applyNumberFormat="1" applyFont="1" applyFill="1" applyBorder="1" applyAlignment="1" applyProtection="1">
      <alignment horizontal="right" vertical="center" wrapText="1"/>
      <protection locked="0"/>
    </xf>
    <xf numFmtId="0" fontId="6" fillId="0" borderId="14" xfId="2725" applyNumberFormat="1" applyFont="1" applyFill="1" applyBorder="1" applyAlignment="1" applyProtection="1">
      <alignment horizontal="center" vertical="center" wrapText="1" shrinkToFit="1"/>
      <protection locked="0"/>
    </xf>
    <xf numFmtId="0" fontId="6" fillId="0" borderId="27" xfId="2725" applyNumberFormat="1" applyFont="1" applyFill="1" applyBorder="1" applyAlignment="1" applyProtection="1">
      <alignment horizontal="center" vertical="center"/>
      <protection locked="0"/>
    </xf>
    <xf numFmtId="199" fontId="6" fillId="0" borderId="24" xfId="2725" applyNumberFormat="1" applyFont="1" applyFill="1" applyBorder="1" applyAlignment="1" applyProtection="1">
      <alignment horizontal="center" vertical="center"/>
      <protection/>
    </xf>
    <xf numFmtId="0" fontId="6" fillId="0" borderId="0" xfId="2725" applyNumberFormat="1" applyFont="1" applyFill="1" applyBorder="1" applyAlignment="1" applyProtection="1">
      <alignment horizontal="center" vertical="center"/>
      <protection locked="0"/>
    </xf>
    <xf numFmtId="199" fontId="6" fillId="0" borderId="22" xfId="2725" applyNumberFormat="1" applyFont="1" applyFill="1" applyBorder="1" applyAlignment="1" applyProtection="1">
      <alignment horizontal="center" vertical="center"/>
      <protection/>
    </xf>
    <xf numFmtId="0" fontId="6" fillId="33" borderId="19" xfId="2725" applyNumberFormat="1" applyFont="1" applyFill="1" applyBorder="1" applyAlignment="1" applyProtection="1">
      <alignment horizontal="center" vertical="center"/>
      <protection locked="0"/>
    </xf>
    <xf numFmtId="0" fontId="7" fillId="0" borderId="0" xfId="2725" applyNumberFormat="1" applyFont="1" applyFill="1" applyBorder="1" applyAlignment="1" applyProtection="1">
      <alignment horizontal="center" vertical="center"/>
      <protection/>
    </xf>
    <xf numFmtId="0" fontId="6" fillId="0" borderId="19" xfId="2725" applyFont="1" applyFill="1" applyBorder="1" applyAlignment="1" applyProtection="1">
      <alignment horizontal="center" vertical="center"/>
      <protection/>
    </xf>
    <xf numFmtId="0" fontId="6" fillId="0" borderId="0" xfId="2725" applyFont="1" applyFill="1" applyBorder="1" applyAlignment="1" applyProtection="1">
      <alignment horizontal="center" vertical="center"/>
      <protection/>
    </xf>
    <xf numFmtId="0" fontId="6" fillId="0" borderId="22" xfId="2725" applyFont="1" applyFill="1" applyBorder="1" applyAlignment="1" applyProtection="1">
      <alignment horizontal="center" vertical="center"/>
      <protection/>
    </xf>
    <xf numFmtId="0" fontId="7" fillId="0" borderId="20" xfId="2725" applyFont="1" applyFill="1" applyBorder="1" applyAlignment="1" applyProtection="1">
      <alignment horizontal="center" vertical="center"/>
      <protection/>
    </xf>
    <xf numFmtId="0" fontId="7" fillId="0" borderId="16" xfId="2725" applyFont="1" applyFill="1" applyBorder="1" applyAlignment="1" applyProtection="1">
      <alignment horizontal="center" vertical="center"/>
      <protection/>
    </xf>
    <xf numFmtId="0" fontId="7" fillId="0" borderId="17" xfId="2725" applyFont="1" applyFill="1" applyBorder="1" applyAlignment="1" applyProtection="1">
      <alignment horizontal="center" vertical="center"/>
      <protection/>
    </xf>
    <xf numFmtId="0" fontId="8" fillId="0" borderId="0" xfId="2725" applyFont="1" applyFill="1" applyAlignment="1" applyProtection="1">
      <alignment vertical="center" shrinkToFit="1"/>
      <protection locked="0"/>
    </xf>
    <xf numFmtId="0" fontId="6" fillId="0" borderId="21" xfId="2725" applyFont="1" applyFill="1" applyBorder="1" applyAlignment="1" applyProtection="1">
      <alignment horizontal="justify"/>
      <protection locked="0"/>
    </xf>
    <xf numFmtId="0" fontId="7" fillId="0" borderId="14" xfId="0" applyFont="1" applyFill="1" applyBorder="1" applyAlignment="1" applyProtection="1">
      <alignment horizontal="center" vertical="center" wrapText="1"/>
      <protection/>
    </xf>
    <xf numFmtId="0" fontId="2" fillId="0"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44" fillId="0" borderId="0" xfId="0" applyFont="1" applyAlignment="1" applyProtection="1">
      <alignment vertical="center" wrapText="1"/>
      <protection locked="0"/>
    </xf>
    <xf numFmtId="0" fontId="0" fillId="0" borderId="0" xfId="0" applyFont="1" applyFill="1" applyAlignment="1" applyProtection="1">
      <alignment vertical="center" shrinkToFit="1"/>
      <protection locked="0"/>
    </xf>
    <xf numFmtId="0" fontId="0" fillId="0" borderId="0" xfId="0" applyFont="1" applyFill="1" applyAlignment="1" applyProtection="1">
      <alignment vertical="center" wrapText="1"/>
      <protection locked="0"/>
    </xf>
    <xf numFmtId="198" fontId="0" fillId="0" borderId="0" xfId="0" applyNumberFormat="1" applyFont="1" applyFill="1" applyAlignment="1" applyProtection="1">
      <alignment vertical="center" wrapText="1"/>
      <protection locked="0"/>
    </xf>
    <xf numFmtId="0" fontId="9" fillId="0" borderId="0" xfId="0" applyFont="1" applyFill="1" applyBorder="1" applyAlignment="1" applyProtection="1">
      <alignment vertical="center" shrinkToFit="1"/>
      <protection locked="0"/>
    </xf>
    <xf numFmtId="0" fontId="26" fillId="0" borderId="0" xfId="0" applyFont="1" applyFill="1" applyBorder="1" applyAlignment="1" applyProtection="1">
      <alignment vertical="center" wrapText="1"/>
      <protection locked="0"/>
    </xf>
    <xf numFmtId="198" fontId="26" fillId="0" borderId="0" xfId="0" applyNumberFormat="1" applyFont="1" applyFill="1" applyBorder="1" applyAlignment="1" applyProtection="1">
      <alignment vertical="center" wrapText="1"/>
      <protection locked="0"/>
    </xf>
    <xf numFmtId="3" fontId="6" fillId="0" borderId="0"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198" fontId="6" fillId="0" borderId="0" xfId="0" applyNumberFormat="1" applyFont="1" applyFill="1" applyBorder="1" applyAlignment="1" applyProtection="1">
      <alignment vertical="center" wrapText="1"/>
      <protection locked="0"/>
    </xf>
    <xf numFmtId="49" fontId="16" fillId="0" borderId="0" xfId="0" applyNumberFormat="1" applyFont="1" applyFill="1" applyBorder="1" applyAlignment="1" applyProtection="1">
      <alignment horizontal="right" vertical="center"/>
      <protection locked="0"/>
    </xf>
    <xf numFmtId="49" fontId="16" fillId="0" borderId="23" xfId="2731" applyNumberFormat="1" applyFont="1" applyFill="1" applyBorder="1" applyAlignment="1" applyProtection="1">
      <alignment vertical="center" shrinkToFit="1"/>
      <protection locked="0"/>
    </xf>
    <xf numFmtId="198" fontId="6" fillId="0" borderId="23" xfId="0" applyNumberFormat="1" applyFont="1" applyFill="1" applyBorder="1" applyAlignment="1" applyProtection="1">
      <alignment horizontal="center" vertical="center"/>
      <protection locked="0"/>
    </xf>
    <xf numFmtId="199" fontId="6" fillId="0" borderId="26" xfId="0" applyNumberFormat="1" applyFont="1" applyFill="1" applyBorder="1" applyAlignment="1" applyProtection="1">
      <alignment horizontal="center" vertical="center" wrapText="1"/>
      <protection/>
    </xf>
    <xf numFmtId="199" fontId="6" fillId="0" borderId="0" xfId="0" applyNumberFormat="1" applyFont="1" applyFill="1" applyAlignment="1" applyProtection="1">
      <alignment vertical="center" wrapText="1"/>
      <protection/>
    </xf>
    <xf numFmtId="49" fontId="16" fillId="0" borderId="14" xfId="2731" applyNumberFormat="1" applyFont="1" applyFill="1" applyBorder="1" applyAlignment="1" applyProtection="1">
      <alignment vertical="center" shrinkToFit="1"/>
      <protection locked="0"/>
    </xf>
    <xf numFmtId="199" fontId="6" fillId="0" borderId="19" xfId="0" applyNumberFormat="1" applyFont="1" applyFill="1" applyBorder="1" applyAlignment="1" applyProtection="1">
      <alignment horizontal="center" vertical="center" wrapText="1"/>
      <protection/>
    </xf>
    <xf numFmtId="49" fontId="6" fillId="0" borderId="14" xfId="2731" applyNumberFormat="1" applyFont="1" applyFill="1" applyBorder="1" applyAlignment="1" applyProtection="1">
      <alignment vertical="center" shrinkToFit="1"/>
      <protection locked="0"/>
    </xf>
    <xf numFmtId="1" fontId="16" fillId="0" borderId="14" xfId="702" applyNumberFormat="1" applyFont="1" applyFill="1" applyBorder="1" applyAlignment="1" applyProtection="1">
      <alignment horizontal="left" vertical="center" shrinkToFit="1"/>
      <protection locked="0"/>
    </xf>
    <xf numFmtId="199" fontId="6" fillId="0" borderId="20" xfId="0" applyNumberFormat="1" applyFont="1" applyFill="1" applyBorder="1" applyAlignment="1" applyProtection="1">
      <alignment horizontal="center" vertical="center" wrapText="1"/>
      <protection/>
    </xf>
    <xf numFmtId="0" fontId="8" fillId="0" borderId="0" xfId="0" applyFont="1" applyFill="1" applyAlignment="1" applyProtection="1">
      <alignment vertical="center" shrinkToFit="1"/>
      <protection locked="0"/>
    </xf>
    <xf numFmtId="198" fontId="8" fillId="0" borderId="0" xfId="0" applyNumberFormat="1" applyFont="1" applyFill="1" applyAlignment="1" applyProtection="1">
      <alignment vertical="center" wrapText="1"/>
      <protection locked="0"/>
    </xf>
    <xf numFmtId="0" fontId="2"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right" vertical="center" wrapText="1"/>
      <protection locked="0"/>
    </xf>
    <xf numFmtId="0" fontId="0" fillId="0" borderId="0" xfId="0" applyFont="1" applyAlignment="1" applyProtection="1">
      <alignment vertical="center" wrapText="1"/>
      <protection locked="0"/>
    </xf>
    <xf numFmtId="0" fontId="0" fillId="0" borderId="0" xfId="0" applyFont="1" applyFill="1" applyAlignment="1" applyProtection="1">
      <alignment horizontal="center" vertical="center" wrapText="1"/>
      <protection locked="0"/>
    </xf>
    <xf numFmtId="0" fontId="16" fillId="0" borderId="2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vertical="center"/>
      <protection locked="0"/>
    </xf>
    <xf numFmtId="0" fontId="7" fillId="0" borderId="14" xfId="0" applyFont="1" applyFill="1" applyBorder="1" applyAlignment="1" applyProtection="1">
      <alignment horizontal="center" vertical="center"/>
      <protection locked="0"/>
    </xf>
    <xf numFmtId="0" fontId="16" fillId="0" borderId="14"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4"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1" fontId="6" fillId="0" borderId="14" xfId="0" applyNumberFormat="1" applyFont="1" applyFill="1" applyBorder="1" applyAlignment="1" applyProtection="1">
      <alignment vertical="center" wrapText="1"/>
      <protection locked="0"/>
    </xf>
    <xf numFmtId="3" fontId="29" fillId="0" borderId="16" xfId="0" applyNumberFormat="1"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198" fontId="4" fillId="0" borderId="0" xfId="0" applyNumberFormat="1" applyFont="1" applyAlignment="1" applyProtection="1">
      <alignment vertical="center" wrapText="1"/>
      <protection locked="0"/>
    </xf>
    <xf numFmtId="199" fontId="4" fillId="0" borderId="0" xfId="0" applyNumberFormat="1" applyFont="1" applyAlignment="1" applyProtection="1">
      <alignment vertical="center" wrapText="1"/>
      <protection locked="0"/>
    </xf>
    <xf numFmtId="0" fontId="24" fillId="0" borderId="21" xfId="2738" applyNumberFormat="1" applyFont="1" applyBorder="1" applyAlignment="1">
      <alignment horizontal="center" vertical="center" wrapText="1"/>
      <protection/>
    </xf>
    <xf numFmtId="0" fontId="24" fillId="0" borderId="0" xfId="2738" applyNumberFormat="1" applyFont="1" applyBorder="1" applyAlignment="1">
      <alignment horizontal="center" vertical="center" wrapText="1"/>
      <protection/>
    </xf>
    <xf numFmtId="0" fontId="6" fillId="0" borderId="26" xfId="2725" applyNumberFormat="1" applyFont="1" applyFill="1" applyBorder="1" applyAlignment="1" applyProtection="1">
      <alignment horizontal="center" vertical="center"/>
      <protection locked="0"/>
    </xf>
    <xf numFmtId="0" fontId="6" fillId="33" borderId="14" xfId="2725" applyNumberFormat="1" applyFont="1" applyFill="1" applyBorder="1" applyAlignment="1" applyProtection="1">
      <alignment horizontal="center" vertical="center"/>
      <protection locked="0"/>
    </xf>
    <xf numFmtId="199" fontId="6" fillId="0" borderId="17" xfId="2725" applyNumberFormat="1" applyFont="1" applyFill="1" applyBorder="1" applyAlignment="1" applyProtection="1">
      <alignment horizontal="center" vertical="center"/>
      <protection/>
    </xf>
    <xf numFmtId="0" fontId="18" fillId="0" borderId="0" xfId="2725" applyFont="1" applyFill="1" applyBorder="1" applyProtection="1">
      <alignment vertical="center"/>
      <protection locked="0"/>
    </xf>
    <xf numFmtId="0" fontId="4" fillId="0" borderId="0" xfId="2725" applyFont="1" applyFill="1" applyBorder="1" applyProtection="1">
      <alignment vertical="center"/>
      <protection locked="0"/>
    </xf>
    <xf numFmtId="0" fontId="9" fillId="0" borderId="0" xfId="2725" applyFont="1" applyFill="1" applyBorder="1" applyProtection="1">
      <alignment vertical="center"/>
      <protection locked="0"/>
    </xf>
    <xf numFmtId="199" fontId="0" fillId="0" borderId="0" xfId="2725" applyNumberFormat="1" applyFill="1" applyProtection="1">
      <alignment vertical="center"/>
      <protection/>
    </xf>
    <xf numFmtId="199" fontId="0" fillId="0" borderId="0" xfId="2725" applyNumberFormat="1" applyFill="1" applyBorder="1" applyProtection="1">
      <alignment vertical="center"/>
      <protection/>
    </xf>
    <xf numFmtId="0" fontId="0" fillId="0" borderId="0" xfId="2725" applyFill="1" applyBorder="1" applyProtection="1">
      <alignment vertical="center"/>
      <protection locked="0"/>
    </xf>
    <xf numFmtId="0" fontId="6"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xf>
    <xf numFmtId="1" fontId="16" fillId="0" borderId="14" xfId="0" applyNumberFormat="1" applyFont="1" applyFill="1" applyBorder="1" applyAlignment="1" applyProtection="1">
      <alignment horizontal="left" vertical="center" shrinkToFit="1"/>
      <protection locked="0"/>
    </xf>
    <xf numFmtId="198" fontId="4" fillId="0" borderId="0" xfId="0" applyNumberFormat="1" applyFont="1" applyFill="1" applyAlignment="1" applyProtection="1">
      <alignment vertical="center" wrapText="1"/>
      <protection locked="0"/>
    </xf>
    <xf numFmtId="198" fontId="6" fillId="0" borderId="0" xfId="0" applyNumberFormat="1" applyFont="1" applyAlignment="1" applyProtection="1">
      <alignment vertical="center" wrapText="1"/>
      <protection locked="0"/>
    </xf>
    <xf numFmtId="0" fontId="6" fillId="0" borderId="0" xfId="0" applyFont="1" applyAlignment="1" applyProtection="1">
      <alignment vertical="center" wrapText="1"/>
      <protection locked="0"/>
    </xf>
    <xf numFmtId="3" fontId="24" fillId="0" borderId="0" xfId="0" applyNumberFormat="1" applyFont="1" applyFill="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16" fillId="0" borderId="27"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3" fontId="24" fillId="0" borderId="0"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shrinkToFit="1"/>
      <protection locked="0"/>
    </xf>
    <xf numFmtId="0" fontId="5" fillId="0" borderId="1" xfId="0" applyFont="1" applyFill="1" applyBorder="1" applyAlignment="1" applyProtection="1">
      <alignment vertical="center" shrinkToFit="1"/>
      <protection locked="0"/>
    </xf>
    <xf numFmtId="0" fontId="24" fillId="0" borderId="0" xfId="2725" applyFont="1" applyFill="1" applyAlignment="1" applyProtection="1">
      <alignment horizontal="center" vertical="center"/>
      <protection locked="0"/>
    </xf>
    <xf numFmtId="0" fontId="16" fillId="0" borderId="0" xfId="2725" applyFont="1" applyFill="1" applyBorder="1" applyAlignment="1" applyProtection="1">
      <alignment horizontal="right"/>
      <protection locked="0"/>
    </xf>
    <xf numFmtId="0" fontId="16" fillId="0" borderId="0" xfId="2725" applyFont="1" applyFill="1" applyBorder="1" applyAlignment="1" applyProtection="1">
      <alignment/>
      <protection locked="0"/>
    </xf>
    <xf numFmtId="0" fontId="16" fillId="0" borderId="27" xfId="0" applyFont="1" applyFill="1" applyBorder="1" applyAlignment="1" applyProtection="1">
      <alignment horizontal="left" vertical="center" wrapText="1"/>
      <protection locked="0"/>
    </xf>
    <xf numFmtId="0" fontId="5" fillId="0" borderId="23" xfId="2725" applyFont="1" applyFill="1" applyBorder="1" applyAlignment="1" applyProtection="1">
      <alignment horizontal="center" vertical="center"/>
      <protection locked="0"/>
    </xf>
    <xf numFmtId="0" fontId="5" fillId="0" borderId="16" xfId="2725"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6" fillId="0" borderId="21" xfId="2725" applyNumberFormat="1" applyFont="1" applyFill="1" applyBorder="1" applyAlignment="1" applyProtection="1">
      <alignment horizontal="right" vertical="center"/>
      <protection locked="0"/>
    </xf>
    <xf numFmtId="0" fontId="5" fillId="0" borderId="25"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left" vertical="center" wrapText="1"/>
      <protection locked="0"/>
    </xf>
    <xf numFmtId="0" fontId="5" fillId="0" borderId="28" xfId="2725" applyNumberFormat="1" applyFont="1" applyFill="1" applyBorder="1" applyAlignment="1" applyProtection="1">
      <alignment horizontal="center" vertical="center" shrinkToFit="1"/>
      <protection locked="0"/>
    </xf>
    <xf numFmtId="199" fontId="24" fillId="0" borderId="0" xfId="0" applyNumberFormat="1" applyFont="1" applyFill="1" applyAlignment="1" applyProtection="1">
      <alignment horizontal="center" vertical="center" wrapText="1"/>
      <protection locked="0"/>
    </xf>
    <xf numFmtId="0" fontId="16" fillId="0" borderId="0" xfId="0" applyFont="1" applyFill="1" applyAlignment="1" applyProtection="1">
      <alignment horizontal="right" vertical="center" wrapText="1"/>
      <protection locked="0"/>
    </xf>
    <xf numFmtId="199" fontId="16" fillId="0" borderId="0" xfId="0" applyNumberFormat="1" applyFont="1" applyFill="1" applyAlignment="1" applyProtection="1">
      <alignment horizontal="right" vertical="center" wrapText="1"/>
      <protection locked="0"/>
    </xf>
    <xf numFmtId="199" fontId="5" fillId="0" borderId="1" xfId="0" applyNumberFormat="1" applyFont="1" applyFill="1" applyBorder="1" applyAlignment="1" applyProtection="1">
      <alignment horizontal="center" vertical="center" wrapText="1"/>
      <protection locked="0"/>
    </xf>
    <xf numFmtId="0" fontId="5" fillId="0" borderId="28"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199" fontId="5" fillId="0" borderId="25" xfId="0" applyNumberFormat="1" applyFont="1" applyFill="1" applyBorder="1" applyAlignment="1" applyProtection="1">
      <alignment horizontal="center" vertical="center" wrapText="1"/>
      <protection locked="0"/>
    </xf>
    <xf numFmtId="0" fontId="16" fillId="0" borderId="27" xfId="0" applyFont="1" applyBorder="1" applyAlignment="1" applyProtection="1">
      <alignment vertical="center" wrapText="1"/>
      <protection locked="0"/>
    </xf>
    <xf numFmtId="199" fontId="16" fillId="0" borderId="27" xfId="0" applyNumberFormat="1" applyFont="1" applyBorder="1" applyAlignment="1" applyProtection="1">
      <alignment vertical="center" wrapText="1"/>
      <protection locked="0"/>
    </xf>
    <xf numFmtId="0" fontId="16" fillId="0" borderId="27" xfId="0" applyFont="1" applyFill="1" applyBorder="1" applyAlignment="1" applyProtection="1">
      <alignment vertical="center" wrapText="1"/>
      <protection locked="0"/>
    </xf>
    <xf numFmtId="199" fontId="16" fillId="0" borderId="27" xfId="0" applyNumberFormat="1" applyFont="1" applyFill="1" applyBorder="1" applyAlignment="1" applyProtection="1">
      <alignment vertical="center" wrapText="1"/>
      <protection locked="0"/>
    </xf>
    <xf numFmtId="0" fontId="6" fillId="0" borderId="0" xfId="0" applyFont="1" applyBorder="1" applyAlignment="1" applyProtection="1">
      <alignment horizontal="left" vertical="center" wrapText="1"/>
      <protection locked="0"/>
    </xf>
    <xf numFmtId="199" fontId="6" fillId="0" borderId="0" xfId="0" applyNumberFormat="1" applyFont="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5" fillId="0" borderId="1" xfId="0" applyFont="1" applyFill="1" applyBorder="1" applyAlignment="1" applyProtection="1">
      <alignment vertical="center" wrapText="1"/>
      <protection locked="0"/>
    </xf>
    <xf numFmtId="0" fontId="5" fillId="0" borderId="16" xfId="0" applyFont="1" applyFill="1" applyBorder="1" applyAlignment="1" applyProtection="1">
      <alignment horizontal="center" vertical="center" wrapText="1"/>
      <protection locked="0"/>
    </xf>
    <xf numFmtId="0" fontId="5" fillId="0" borderId="23"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4" fillId="0" borderId="0" xfId="2729" applyFont="1" applyFill="1" applyAlignment="1" applyProtection="1">
      <alignment horizontal="center" vertical="center"/>
      <protection locked="0"/>
    </xf>
    <xf numFmtId="0" fontId="5" fillId="0" borderId="1" xfId="2733" applyFont="1" applyFill="1" applyBorder="1" applyAlignment="1" applyProtection="1">
      <alignment horizontal="center" vertical="center" wrapText="1"/>
      <protection locked="0"/>
    </xf>
    <xf numFmtId="0" fontId="16" fillId="0" borderId="27" xfId="707" applyFont="1" applyBorder="1" applyAlignment="1" applyProtection="1">
      <alignment vertical="center" wrapText="1"/>
      <protection locked="0"/>
    </xf>
    <xf numFmtId="0" fontId="6" fillId="0" borderId="27" xfId="707" applyFont="1" applyBorder="1" applyAlignment="1" applyProtection="1">
      <alignment vertical="center" wrapText="1"/>
      <protection locked="0"/>
    </xf>
    <xf numFmtId="0" fontId="5" fillId="0" borderId="1" xfId="2729" applyNumberFormat="1" applyFont="1" applyFill="1" applyBorder="1" applyAlignment="1" applyProtection="1">
      <alignment horizontal="center" vertical="center" shrinkToFit="1"/>
      <protection locked="0"/>
    </xf>
    <xf numFmtId="0" fontId="5" fillId="0" borderId="23" xfId="2729" applyNumberFormat="1" applyFont="1" applyFill="1" applyBorder="1" applyAlignment="1" applyProtection="1">
      <alignment horizontal="center" vertical="center" shrinkToFit="1"/>
      <protection locked="0"/>
    </xf>
    <xf numFmtId="0" fontId="5" fillId="0" borderId="23" xfId="2733" applyFont="1" applyFill="1" applyBorder="1" applyAlignment="1" applyProtection="1">
      <alignment horizontal="center" vertical="center" wrapText="1"/>
      <protection locked="0"/>
    </xf>
    <xf numFmtId="0" fontId="5" fillId="0" borderId="16" xfId="2733" applyFont="1" applyFill="1" applyBorder="1" applyAlignment="1" applyProtection="1">
      <alignment horizontal="center" vertical="center" wrapText="1"/>
      <protection locked="0"/>
    </xf>
    <xf numFmtId="0" fontId="5" fillId="0" borderId="1" xfId="2729" applyFont="1" applyFill="1" applyBorder="1" applyAlignment="1" applyProtection="1">
      <alignment horizontal="center" vertical="center" wrapText="1"/>
      <protection locked="0"/>
    </xf>
    <xf numFmtId="0" fontId="24" fillId="0" borderId="0" xfId="700" applyFont="1" applyAlignment="1">
      <alignment horizontal="center" vertical="center"/>
      <protection/>
    </xf>
    <xf numFmtId="0" fontId="16" fillId="0" borderId="21" xfId="700" applyFont="1" applyBorder="1" applyAlignment="1">
      <alignment horizontal="right" vertical="center"/>
      <protection/>
    </xf>
    <xf numFmtId="0" fontId="5" fillId="0" borderId="1" xfId="0" applyFont="1" applyBorder="1" applyAlignment="1">
      <alignment horizontal="center" vertical="center" wrapText="1"/>
    </xf>
    <xf numFmtId="198" fontId="6" fillId="0" borderId="28" xfId="0" applyNumberFormat="1" applyFont="1" applyBorder="1" applyAlignment="1">
      <alignment horizontal="center" vertical="center" wrapText="1"/>
    </xf>
    <xf numFmtId="198" fontId="6" fillId="0" borderId="25"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27" xfId="0" applyFont="1" applyBorder="1" applyAlignment="1" applyProtection="1">
      <alignment horizontal="left" vertical="center" wrapText="1"/>
      <protection locked="0"/>
    </xf>
    <xf numFmtId="0" fontId="5" fillId="0" borderId="1" xfId="2725"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wrapText="1"/>
      <protection locked="0"/>
    </xf>
    <xf numFmtId="0" fontId="16" fillId="0" borderId="0" xfId="2736" applyFont="1" applyAlignment="1">
      <alignment horizontal="right" vertical="center"/>
      <protection/>
    </xf>
    <xf numFmtId="0" fontId="5" fillId="0" borderId="28" xfId="2731" applyFont="1" applyFill="1" applyBorder="1" applyAlignment="1" applyProtection="1">
      <alignment horizontal="center" vertical="center" wrapText="1"/>
      <protection locked="0"/>
    </xf>
    <xf numFmtId="0" fontId="5" fillId="0" borderId="5" xfId="2731" applyFont="1" applyFill="1" applyBorder="1" applyAlignment="1" applyProtection="1">
      <alignment horizontal="center" vertical="center" wrapText="1"/>
      <protection locked="0"/>
    </xf>
    <xf numFmtId="0" fontId="5" fillId="0" borderId="25" xfId="2731" applyFont="1" applyFill="1" applyBorder="1" applyAlignment="1" applyProtection="1">
      <alignment horizontal="center" vertical="center" wrapText="1"/>
      <protection locked="0"/>
    </xf>
    <xf numFmtId="198" fontId="5" fillId="0" borderId="28" xfId="2736" applyNumberFormat="1" applyFont="1" applyBorder="1" applyAlignment="1">
      <alignment horizontal="center" vertical="center"/>
      <protection/>
    </xf>
    <xf numFmtId="198" fontId="5" fillId="0" borderId="5" xfId="2736" applyNumberFormat="1" applyFont="1" applyBorder="1" applyAlignment="1">
      <alignment horizontal="center" vertical="center"/>
      <protection/>
    </xf>
    <xf numFmtId="198" fontId="5" fillId="0" borderId="25" xfId="2736" applyNumberFormat="1" applyFont="1" applyBorder="1" applyAlignment="1">
      <alignment horizontal="center" vertical="center"/>
      <protection/>
    </xf>
    <xf numFmtId="0" fontId="5" fillId="0" borderId="1" xfId="2736" applyNumberFormat="1" applyFont="1" applyBorder="1" applyAlignment="1">
      <alignment horizontal="center" vertical="center" wrapText="1"/>
      <protection/>
    </xf>
    <xf numFmtId="0" fontId="9" fillId="0" borderId="1" xfId="0" applyFont="1" applyBorder="1" applyAlignment="1">
      <alignment/>
    </xf>
    <xf numFmtId="0" fontId="5" fillId="0" borderId="23" xfId="2725" applyNumberFormat="1" applyFont="1" applyFill="1" applyBorder="1" applyAlignment="1" applyProtection="1">
      <alignment horizontal="center" vertical="center" shrinkToFit="1"/>
      <protection locked="0"/>
    </xf>
    <xf numFmtId="0" fontId="5" fillId="0" borderId="16" xfId="2725" applyNumberFormat="1" applyFont="1" applyFill="1" applyBorder="1" applyAlignment="1" applyProtection="1">
      <alignment horizontal="center" vertical="center" shrinkToFit="1"/>
      <protection locked="0"/>
    </xf>
    <xf numFmtId="0" fontId="5" fillId="0" borderId="23" xfId="2731" applyFont="1" applyFill="1" applyBorder="1" applyAlignment="1" applyProtection="1">
      <alignment horizontal="center" vertical="center" wrapText="1"/>
      <protection locked="0"/>
    </xf>
    <xf numFmtId="0" fontId="5" fillId="0" borderId="16" xfId="2731" applyFont="1" applyFill="1" applyBorder="1" applyAlignment="1" applyProtection="1">
      <alignment horizontal="center" vertical="center" wrapText="1"/>
      <protection locked="0"/>
    </xf>
    <xf numFmtId="0" fontId="24" fillId="0" borderId="0" xfId="698" applyFont="1" applyAlignment="1">
      <alignment horizontal="center" vertical="center"/>
      <protection/>
    </xf>
    <xf numFmtId="0" fontId="4" fillId="0" borderId="21" xfId="2735" applyFont="1" applyFill="1" applyBorder="1" applyAlignment="1" applyProtection="1">
      <alignment horizontal="right" vertical="center" wrapText="1"/>
      <protection locked="0"/>
    </xf>
    <xf numFmtId="0" fontId="4" fillId="0" borderId="0" xfId="2735" applyFont="1" applyFill="1" applyAlignment="1" applyProtection="1">
      <alignment horizontal="right" vertical="center" wrapText="1"/>
      <protection locked="0"/>
    </xf>
    <xf numFmtId="0" fontId="5" fillId="0" borderId="28" xfId="0" applyFont="1" applyFill="1" applyBorder="1" applyAlignment="1" applyProtection="1">
      <alignment horizontal="center" vertical="center" wrapText="1"/>
      <protection locked="0"/>
    </xf>
    <xf numFmtId="0" fontId="9" fillId="0" borderId="16" xfId="0" applyFont="1" applyBorder="1" applyAlignment="1">
      <alignment horizontal="center" vertical="center" wrapText="1"/>
    </xf>
    <xf numFmtId="3" fontId="24" fillId="0" borderId="0" xfId="2731" applyNumberFormat="1" applyFont="1" applyFill="1" applyAlignment="1" applyProtection="1">
      <alignment horizontal="center" vertical="center" wrapText="1"/>
      <protection locked="0"/>
    </xf>
    <xf numFmtId="0" fontId="4" fillId="0" borderId="27" xfId="2725" applyFont="1" applyFill="1" applyBorder="1" applyAlignment="1" applyProtection="1">
      <alignment horizontal="left" vertical="center" wrapText="1"/>
      <protection locked="0"/>
    </xf>
    <xf numFmtId="0" fontId="5" fillId="0" borderId="1" xfId="2731" applyFont="1" applyFill="1" applyBorder="1" applyAlignment="1" applyProtection="1">
      <alignment horizontal="center" vertical="center" wrapText="1"/>
      <protection locked="0"/>
    </xf>
    <xf numFmtId="0" fontId="5" fillId="0" borderId="1" xfId="2731" applyFont="1" applyFill="1" applyBorder="1" applyAlignment="1" applyProtection="1">
      <alignment vertical="center" wrapText="1"/>
      <protection locked="0"/>
    </xf>
    <xf numFmtId="0" fontId="9" fillId="0" borderId="1" xfId="0" applyFont="1" applyBorder="1" applyAlignment="1">
      <alignment horizontal="center" vertical="center" wrapText="1"/>
    </xf>
    <xf numFmtId="0" fontId="6" fillId="0" borderId="0" xfId="2725" applyFont="1" applyFill="1" applyBorder="1" applyAlignment="1" applyProtection="1">
      <alignment/>
      <protection locked="0"/>
    </xf>
    <xf numFmtId="0" fontId="5" fillId="0" borderId="1" xfId="2725" applyFont="1" applyFill="1" applyBorder="1" applyAlignment="1" applyProtection="1">
      <alignment horizontal="center" vertical="center"/>
      <protection locked="0"/>
    </xf>
    <xf numFmtId="0" fontId="16" fillId="0" borderId="27" xfId="2725" applyFont="1" applyFill="1" applyBorder="1" applyAlignment="1" applyProtection="1">
      <alignment horizontal="left" vertical="center" shrinkToFit="1"/>
      <protection locked="0"/>
    </xf>
    <xf numFmtId="0" fontId="16" fillId="0" borderId="0" xfId="2725" applyFont="1" applyFill="1" applyBorder="1" applyAlignment="1" applyProtection="1">
      <alignment horizontal="left" vertical="center" shrinkToFit="1"/>
      <protection locked="0"/>
    </xf>
    <xf numFmtId="0" fontId="5" fillId="0" borderId="21" xfId="0" applyFont="1" applyFill="1" applyBorder="1" applyAlignment="1" applyProtection="1">
      <alignment horizontal="right" vertical="center" wrapText="1"/>
      <protection locked="0"/>
    </xf>
    <xf numFmtId="0" fontId="16" fillId="0" borderId="27"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5" fillId="0" borderId="28" xfId="2733" applyFont="1" applyFill="1" applyBorder="1" applyAlignment="1" applyProtection="1">
      <alignment horizontal="center" vertical="center" wrapText="1"/>
      <protection locked="0"/>
    </xf>
    <xf numFmtId="0" fontId="5" fillId="0" borderId="25" xfId="2733" applyFont="1" applyFill="1" applyBorder="1" applyAlignment="1" applyProtection="1">
      <alignment horizontal="center" vertical="center" wrapText="1"/>
      <protection locked="0"/>
    </xf>
    <xf numFmtId="0" fontId="16" fillId="0" borderId="0" xfId="707" applyFont="1" applyBorder="1" applyAlignment="1" applyProtection="1">
      <alignment vertical="center" wrapText="1"/>
      <protection locked="0"/>
    </xf>
    <xf numFmtId="0" fontId="6" fillId="0" borderId="0" xfId="707" applyFont="1" applyBorder="1" applyAlignment="1" applyProtection="1">
      <alignment vertical="center" wrapText="1"/>
      <protection locked="0"/>
    </xf>
    <xf numFmtId="0" fontId="5" fillId="0" borderId="16" xfId="2729" applyNumberFormat="1" applyFont="1" applyFill="1" applyBorder="1" applyAlignment="1" applyProtection="1">
      <alignment horizontal="center" vertical="center" shrinkToFit="1"/>
      <protection locked="0"/>
    </xf>
    <xf numFmtId="0" fontId="5" fillId="0" borderId="14" xfId="2733" applyFont="1" applyFill="1" applyBorder="1" applyAlignment="1" applyProtection="1">
      <alignment horizontal="center" vertical="center" wrapText="1"/>
      <protection locked="0"/>
    </xf>
    <xf numFmtId="0" fontId="5" fillId="0" borderId="23" xfId="2729" applyFont="1" applyFill="1" applyBorder="1" applyAlignment="1" applyProtection="1">
      <alignment horizontal="center" vertical="center" wrapText="1"/>
      <protection locked="0"/>
    </xf>
    <xf numFmtId="0" fontId="5" fillId="0" borderId="14" xfId="2729" applyFont="1" applyFill="1" applyBorder="1" applyAlignment="1" applyProtection="1">
      <alignment horizontal="center" vertical="center" wrapText="1"/>
      <protection locked="0"/>
    </xf>
    <xf numFmtId="0" fontId="16" fillId="0" borderId="0" xfId="700" applyFont="1" applyAlignment="1">
      <alignment horizontal="justify" vertical="center" wrapText="1"/>
      <protection/>
    </xf>
    <xf numFmtId="3" fontId="24" fillId="0" borderId="0" xfId="702" applyNumberFormat="1" applyFont="1" applyFill="1" applyAlignment="1" applyProtection="1">
      <alignment horizontal="center" vertical="center" wrapText="1"/>
      <protection locked="0"/>
    </xf>
    <xf numFmtId="0" fontId="5" fillId="0" borderId="28" xfId="702" applyFont="1" applyFill="1" applyBorder="1" applyAlignment="1" applyProtection="1">
      <alignment horizontal="center" vertical="center" wrapText="1"/>
      <protection locked="0"/>
    </xf>
    <xf numFmtId="0" fontId="5" fillId="0" borderId="25" xfId="702" applyFont="1" applyFill="1" applyBorder="1" applyAlignment="1" applyProtection="1">
      <alignment horizontal="center" vertical="center" wrapText="1"/>
      <protection locked="0"/>
    </xf>
    <xf numFmtId="0" fontId="5" fillId="0" borderId="1" xfId="702" applyFont="1" applyFill="1" applyBorder="1" applyAlignment="1" applyProtection="1">
      <alignment horizontal="center" vertical="center" wrapText="1"/>
      <protection locked="0"/>
    </xf>
    <xf numFmtId="0" fontId="5" fillId="0" borderId="1" xfId="702" applyFont="1" applyFill="1" applyBorder="1" applyAlignment="1" applyProtection="1">
      <alignment vertical="center" wrapText="1"/>
      <protection locked="0"/>
    </xf>
    <xf numFmtId="0" fontId="5" fillId="0" borderId="23" xfId="702" applyFont="1" applyFill="1" applyBorder="1" applyAlignment="1" applyProtection="1">
      <alignment horizontal="center" vertical="center" wrapText="1"/>
      <protection locked="0"/>
    </xf>
    <xf numFmtId="0" fontId="9" fillId="0" borderId="16" xfId="702" applyFont="1" applyBorder="1" applyAlignment="1">
      <alignment horizontal="center" vertical="center" wrapText="1"/>
      <protection/>
    </xf>
    <xf numFmtId="3" fontId="24" fillId="0" borderId="0" xfId="2732" applyNumberFormat="1" applyFont="1" applyFill="1" applyAlignment="1" applyProtection="1">
      <alignment horizontal="center" vertical="center" wrapText="1"/>
      <protection locked="0"/>
    </xf>
    <xf numFmtId="0" fontId="5" fillId="0" borderId="28" xfId="2732" applyFont="1" applyFill="1" applyBorder="1" applyAlignment="1" applyProtection="1">
      <alignment horizontal="center" vertical="center" wrapText="1"/>
      <protection locked="0"/>
    </xf>
    <xf numFmtId="0" fontId="5" fillId="0" borderId="25" xfId="2732" applyFont="1" applyFill="1" applyBorder="1" applyAlignment="1" applyProtection="1">
      <alignment horizontal="center" vertical="center" wrapText="1"/>
      <protection locked="0"/>
    </xf>
    <xf numFmtId="0" fontId="4" fillId="0" borderId="27" xfId="2726" applyFont="1" applyFill="1" applyBorder="1" applyAlignment="1" applyProtection="1">
      <alignment horizontal="left" vertical="center" wrapText="1"/>
      <protection locked="0"/>
    </xf>
    <xf numFmtId="0" fontId="5" fillId="0" borderId="1" xfId="2732" applyFont="1" applyFill="1" applyBorder="1" applyAlignment="1" applyProtection="1">
      <alignment horizontal="center" vertical="center" wrapText="1"/>
      <protection locked="0"/>
    </xf>
    <xf numFmtId="0" fontId="5" fillId="0" borderId="1" xfId="2732" applyFont="1" applyFill="1" applyBorder="1" applyAlignment="1" applyProtection="1">
      <alignment vertical="center" wrapText="1"/>
      <protection locked="0"/>
    </xf>
    <xf numFmtId="0" fontId="9" fillId="0" borderId="1" xfId="702" applyFont="1" applyBorder="1" applyAlignment="1">
      <alignment horizontal="center" vertical="center" wrapText="1"/>
      <protection/>
    </xf>
    <xf numFmtId="0" fontId="24" fillId="0" borderId="0" xfId="702" applyFont="1" applyFill="1" applyAlignment="1">
      <alignment horizontal="center" vertical="center"/>
      <protection/>
    </xf>
    <xf numFmtId="0" fontId="36" fillId="0" borderId="0" xfId="702" applyFont="1" applyAlignment="1">
      <alignment vertical="center"/>
      <protection/>
    </xf>
    <xf numFmtId="3" fontId="34" fillId="0" borderId="0" xfId="2732" applyNumberFormat="1" applyFont="1" applyFill="1" applyAlignment="1" applyProtection="1">
      <alignment horizontal="center" vertical="center" wrapText="1"/>
      <protection locked="0"/>
    </xf>
    <xf numFmtId="3" fontId="10" fillId="0" borderId="0" xfId="709" applyNumberFormat="1" applyFont="1" applyFill="1" applyAlignment="1" applyProtection="1">
      <alignment horizontal="center" vertical="center" wrapText="1"/>
      <protection locked="0"/>
    </xf>
    <xf numFmtId="0" fontId="16" fillId="0" borderId="21" xfId="709" applyFont="1" applyFill="1" applyBorder="1" applyAlignment="1" applyProtection="1">
      <alignment horizontal="right" vertical="center" wrapText="1"/>
      <protection locked="0"/>
    </xf>
    <xf numFmtId="0" fontId="11" fillId="0" borderId="28" xfId="709" applyFont="1" applyFill="1" applyBorder="1" applyAlignment="1" applyProtection="1">
      <alignment horizontal="center" vertical="center" wrapText="1"/>
      <protection locked="0"/>
    </xf>
    <xf numFmtId="0" fontId="11" fillId="0" borderId="5" xfId="709" applyFont="1" applyFill="1" applyBorder="1" applyAlignment="1" applyProtection="1">
      <alignment horizontal="center" vertical="center" wrapText="1"/>
      <protection locked="0"/>
    </xf>
    <xf numFmtId="0" fontId="11" fillId="0" borderId="25" xfId="709" applyFont="1" applyFill="1" applyBorder="1" applyAlignment="1" applyProtection="1">
      <alignment horizontal="center" vertical="center" wrapText="1"/>
      <protection locked="0"/>
    </xf>
    <xf numFmtId="3" fontId="11" fillId="0" borderId="28" xfId="709" applyNumberFormat="1" applyFont="1" applyFill="1" applyBorder="1" applyAlignment="1" applyProtection="1">
      <alignment horizontal="center" vertical="center" wrapText="1"/>
      <protection locked="0"/>
    </xf>
    <xf numFmtId="3" fontId="11" fillId="0" borderId="5" xfId="709" applyNumberFormat="1" applyFont="1" applyFill="1" applyBorder="1" applyAlignment="1" applyProtection="1">
      <alignment horizontal="center" vertical="center" wrapText="1"/>
      <protection locked="0"/>
    </xf>
    <xf numFmtId="3" fontId="11" fillId="0" borderId="25" xfId="709" applyNumberFormat="1" applyFont="1" applyFill="1" applyBorder="1" applyAlignment="1" applyProtection="1">
      <alignment horizontal="center" vertical="center" wrapText="1"/>
      <protection locked="0"/>
    </xf>
    <xf numFmtId="0" fontId="11" fillId="0" borderId="23" xfId="709" applyFont="1" applyFill="1" applyBorder="1" applyAlignment="1" applyProtection="1">
      <alignment horizontal="center" vertical="center" wrapText="1"/>
      <protection locked="0"/>
    </xf>
    <xf numFmtId="0" fontId="11" fillId="0" borderId="14" xfId="709" applyFont="1" applyFill="1" applyBorder="1" applyAlignment="1" applyProtection="1">
      <alignment horizontal="center" vertical="center" wrapText="1"/>
      <protection locked="0"/>
    </xf>
    <xf numFmtId="0" fontId="11" fillId="0" borderId="16" xfId="709" applyFont="1" applyFill="1" applyBorder="1" applyAlignment="1" applyProtection="1">
      <alignment horizontal="center" vertical="center" wrapText="1"/>
      <protection locked="0"/>
    </xf>
    <xf numFmtId="0" fontId="16" fillId="0" borderId="0" xfId="709" applyFont="1" applyFill="1" applyAlignment="1" applyProtection="1">
      <alignment horizontal="left" vertical="center" wrapText="1"/>
      <protection locked="0"/>
    </xf>
  </cellXfs>
  <cellStyles count="3184">
    <cellStyle name="Normal" xfId="0"/>
    <cellStyle name="_x0004_" xfId="15"/>
    <cellStyle name=" 3]&#13;&#10;Zoomed=1&#13;&#10;Row=0&#13;&#10;Column=0&#13;&#10;Height=300&#13;&#10;Width=300&#13;&#10;FontName=細明體&#13;&#10;FontStyle=0&#13;&#10;FontSize=9&#13;&#10;PrtFontName=Co" xfId="16"/>
    <cellStyle name="&#10;mouse.drv=lm" xfId="17"/>
    <cellStyle name="%REDUCTION" xfId="18"/>
    <cellStyle name="?鹎%U龡&amp;H齲_x0001_C铣_x0014__x0007__x0001__x0001_" xfId="19"/>
    <cellStyle name="?鹎%U龡&amp;H齲_x0001_C铣_x0014__x0007__x0001__x0001_" xfId="20"/>
    <cellStyle name="_x0004__013年决算及2014年上半年执行情况表（单位：万元）社保" xfId="21"/>
    <cellStyle name="_2006-2009年全省境内财政总收入构成情况表（20100505报尹厅长）" xfId="22"/>
    <cellStyle name="_2007年采购计划" xfId="23"/>
    <cellStyle name="_2007年采购计划_013年决算及2014年上半年执行情况表（单位：万元）社保" xfId="24"/>
    <cellStyle name="_2011预备费动支情况表" xfId="25"/>
    <cellStyle name="_5年经营计划" xfId="26"/>
    <cellStyle name="_8月份经调整后的分析报表" xfId="27"/>
    <cellStyle name="_Book1" xfId="28"/>
    <cellStyle name="_Book1_1" xfId="29"/>
    <cellStyle name="_Book1_2" xfId="30"/>
    <cellStyle name="_Book1_3" xfId="31"/>
    <cellStyle name="_Book1_3_013年决算及2014年上半年执行情况表（单位：万元）社保" xfId="32"/>
    <cellStyle name="_Book1_3_013年决算及2014年上半年执行情况表（单位：万元）社保_03-2013年决算及2014年上半年执行情况表（预工委20140706）" xfId="33"/>
    <cellStyle name="_Book1_3_013年决算及2014年上半年执行情况表（单位：万元）社保_03-2013年决算上报告附表（预工委20140707）" xfId="34"/>
    <cellStyle name="_Book1_3_013年决算及2014年上半年执行情况表（单位：万元）社保_2014年决算公开附表删除2013年决算数20150720" xfId="35"/>
    <cellStyle name="_Book1_3_013年决算及2014年上半年执行情况表（单位：万元）社保_2014年决算上报告附表-预算提供" xfId="36"/>
    <cellStyle name="_Book1_3_013年决算及2014年上半年执行情况表（单位：万元）社保_2015年决算表" xfId="37"/>
    <cellStyle name="_Book1_3_013年决算及2014年上半年执行情况表（单位：万元）社保_2015年决算表11月细化" xfId="38"/>
    <cellStyle name="_Book1_3_013年决算及2014年上半年执行情况表（单位：万元）社保_2015年决算上报告附表" xfId="39"/>
    <cellStyle name="_Book1_3_013年决算及2014年上半年执行情况表（单位：万元）社保_2015年决算上报告附表-调整" xfId="40"/>
    <cellStyle name="_Book1_3_013年决算及2014年上半年执行情况表（单位：万元）社保_Book2" xfId="41"/>
    <cellStyle name="_Book1_3_08-2014年省级一般公共预算支出执行细化表（附表1）（上会）" xfId="42"/>
    <cellStyle name="_Book1_3_10-2015年省级一般公共预算支出预算细化表（附表3）（上会）" xfId="43"/>
    <cellStyle name="_Book1_3_2014年省级一般公共预算支出执行细化表0108" xfId="44"/>
    <cellStyle name="_Book1_4" xfId="45"/>
    <cellStyle name="_Book1_4_013年决算及2014年上半年执行情况表（单位：万元）社保" xfId="46"/>
    <cellStyle name="_Book1_5" xfId="47"/>
    <cellStyle name="_ET_STYLE_NoName_00_" xfId="48"/>
    <cellStyle name="_ET_STYLE_NoName_00__18、2009年山东省财政基本情况（印）" xfId="49"/>
    <cellStyle name="_ET_STYLE_NoName_00__Book1" xfId="50"/>
    <cellStyle name="_ET_STYLE_NoName_00__人均收支(0214)" xfId="51"/>
    <cellStyle name="_ET_STYLE_NoName_00__综合组小册子数据（20100730）" xfId="52"/>
    <cellStyle name="_Sheet2" xfId="53"/>
    <cellStyle name="_Sheet3" xfId="54"/>
    <cellStyle name="_W采购公司07年财务预算" xfId="55"/>
    <cellStyle name="_x0004_" xfId="56"/>
    <cellStyle name="_采购公司2007年预算模版" xfId="57"/>
    <cellStyle name="_采购总成本预算" xfId="58"/>
    <cellStyle name="_采购总成本预算_013年决算及2014年上半年执行情况表（单位：万元）社保" xfId="59"/>
    <cellStyle name="_人均收支(0214)" xfId="60"/>
    <cellStyle name="_山东省2009年财政“三农”支出统计表（报财政部 定稿 20100407）" xfId="61"/>
    <cellStyle name="_山东省2010年决算草案和2011年上半年预算（向财经委汇报 0110706）" xfId="62"/>
    <cellStyle name="_生产计划分析0923" xfId="63"/>
    <cellStyle name="_生产计划分析0923_013年决算及2014年上半年执行情况表（单位：万元）社保" xfId="64"/>
    <cellStyle name="_投资分析模型" xfId="65"/>
    <cellStyle name="0,0&#13;&#10;NA&#13;&#10;" xfId="66"/>
    <cellStyle name="0,0&#13;&#10;NA&#13;&#10; 2" xfId="67"/>
    <cellStyle name="0,0_x000d_&#10;NA_x000d_&#10;" xfId="68"/>
    <cellStyle name="20% - Accent1" xfId="69"/>
    <cellStyle name="20% - Accent2" xfId="70"/>
    <cellStyle name="20% - Accent3" xfId="71"/>
    <cellStyle name="20% - Accent4" xfId="72"/>
    <cellStyle name="20% - Accent5" xfId="73"/>
    <cellStyle name="20% - Accent6" xfId="74"/>
    <cellStyle name="20% - 强调文字颜色 1" xfId="75"/>
    <cellStyle name="20% - 强调文字颜色 2" xfId="76"/>
    <cellStyle name="20% - 强调文字颜色 3" xfId="77"/>
    <cellStyle name="20% - 强调文字颜色 4" xfId="78"/>
    <cellStyle name="20% - 强调文字颜色 5" xfId="79"/>
    <cellStyle name="20% - 强调文字颜色 6" xfId="80"/>
    <cellStyle name="20% - 着色 1" xfId="81"/>
    <cellStyle name="20% - 着色 2" xfId="82"/>
    <cellStyle name="20% - 着色 3" xfId="83"/>
    <cellStyle name="20% - 着色 4" xfId="84"/>
    <cellStyle name="20% - 着色 5" xfId="85"/>
    <cellStyle name="20% - 着色 6" xfId="86"/>
    <cellStyle name="40% - Accent1" xfId="87"/>
    <cellStyle name="40% - Accent2" xfId="88"/>
    <cellStyle name="40% - Accent3" xfId="89"/>
    <cellStyle name="40% - Accent4" xfId="90"/>
    <cellStyle name="40% - Accent5" xfId="91"/>
    <cellStyle name="40% - Accent6" xfId="92"/>
    <cellStyle name="40% - 强调文字颜色 1" xfId="93"/>
    <cellStyle name="40% - 强调文字颜色 2" xfId="94"/>
    <cellStyle name="40% - 强调文字颜色 3" xfId="95"/>
    <cellStyle name="40% - 强调文字颜色 4" xfId="96"/>
    <cellStyle name="40% - 强调文字颜色 5" xfId="97"/>
    <cellStyle name="40% - 强调文字颜色 6" xfId="98"/>
    <cellStyle name="40% - 着色 1" xfId="99"/>
    <cellStyle name="40% - 着色 2" xfId="100"/>
    <cellStyle name="40% - 着色 3" xfId="101"/>
    <cellStyle name="40% - 着色 4" xfId="102"/>
    <cellStyle name="40% - 着色 5" xfId="103"/>
    <cellStyle name="40% - 着色 6" xfId="104"/>
    <cellStyle name="60% - Accent1" xfId="105"/>
    <cellStyle name="60% - Accent2" xfId="106"/>
    <cellStyle name="60% - Accent3" xfId="107"/>
    <cellStyle name="60% - Accent4" xfId="108"/>
    <cellStyle name="60% - Accent5" xfId="109"/>
    <cellStyle name="60% - Accent6" xfId="110"/>
    <cellStyle name="60% - 强调文字颜色 1" xfId="111"/>
    <cellStyle name="60% - 强调文字颜色 2" xfId="112"/>
    <cellStyle name="60% - 强调文字颜色 3" xfId="113"/>
    <cellStyle name="60% - 强调文字颜色 4" xfId="114"/>
    <cellStyle name="60% - 强调文字颜色 5" xfId="115"/>
    <cellStyle name="60% - 强调文字颜色 6" xfId="116"/>
    <cellStyle name="60% - 着色 1" xfId="117"/>
    <cellStyle name="60% - 着色 2" xfId="118"/>
    <cellStyle name="60% - 着色 3" xfId="119"/>
    <cellStyle name="60% - 着色 4" xfId="120"/>
    <cellStyle name="60% - 着色 5" xfId="121"/>
    <cellStyle name="60% - 着色 6" xfId="122"/>
    <cellStyle name="6mal" xfId="123"/>
    <cellStyle name="Accent1" xfId="124"/>
    <cellStyle name="Accent1 - 20%" xfId="125"/>
    <cellStyle name="Accent1 - 40%" xfId="126"/>
    <cellStyle name="Accent1 - 60%" xfId="127"/>
    <cellStyle name="Accent1_013年决算及2014年上半年执行情况表（单位：万元）社保" xfId="128"/>
    <cellStyle name="Accent2" xfId="129"/>
    <cellStyle name="Accent2 - 20%" xfId="130"/>
    <cellStyle name="Accent2 - 40%" xfId="131"/>
    <cellStyle name="Accent2 - 60%" xfId="132"/>
    <cellStyle name="Accent2_013年决算及2014年上半年执行情况表（单位：万元）社保" xfId="133"/>
    <cellStyle name="Accent3" xfId="134"/>
    <cellStyle name="Accent3 - 20%" xfId="135"/>
    <cellStyle name="Accent3 - 40%" xfId="136"/>
    <cellStyle name="Accent3 - 60%" xfId="137"/>
    <cellStyle name="Accent3_013年决算及2014年上半年执行情况表（单位：万元）社保" xfId="138"/>
    <cellStyle name="Accent4" xfId="139"/>
    <cellStyle name="Accent4 - 20%" xfId="140"/>
    <cellStyle name="Accent4 - 40%" xfId="141"/>
    <cellStyle name="Accent4 - 60%" xfId="142"/>
    <cellStyle name="Accent4_013年决算及2014年上半年执行情况表（单位：万元）社保" xfId="143"/>
    <cellStyle name="Accent5" xfId="144"/>
    <cellStyle name="Accent5 - 20%" xfId="145"/>
    <cellStyle name="Accent5 - 40%" xfId="146"/>
    <cellStyle name="Accent5 - 60%" xfId="147"/>
    <cellStyle name="Accent5_013年决算及2014年上半年执行情况表（单位：万元）社保" xfId="148"/>
    <cellStyle name="Accent6" xfId="149"/>
    <cellStyle name="Accent6 - 20%" xfId="150"/>
    <cellStyle name="Accent6 - 40%" xfId="151"/>
    <cellStyle name="Accent6 - 60%" xfId="152"/>
    <cellStyle name="Accent6_013年决算及2014年上半年执行情况表（单位：万元）社保" xfId="153"/>
    <cellStyle name="args.style" xfId="154"/>
    <cellStyle name="Bad" xfId="155"/>
    <cellStyle name="Calc Currency (0)" xfId="156"/>
    <cellStyle name="Calculation" xfId="157"/>
    <cellStyle name="Check Cell" xfId="158"/>
    <cellStyle name="ColLevel_0" xfId="159"/>
    <cellStyle name="Comma [0]" xfId="160"/>
    <cellStyle name="comma zerodec" xfId="161"/>
    <cellStyle name="Comma_!!!GO" xfId="162"/>
    <cellStyle name="Currency [0]" xfId="163"/>
    <cellStyle name="Currency_!!!GO" xfId="164"/>
    <cellStyle name="Currency1" xfId="165"/>
    <cellStyle name="Date" xfId="166"/>
    <cellStyle name="Dollar (zero dec)" xfId="167"/>
    <cellStyle name="DOLLARS" xfId="168"/>
    <cellStyle name="Explanatory Text" xfId="169"/>
    <cellStyle name="e鯪9Y_x000B_" xfId="170"/>
    <cellStyle name="e鯪9Y_x000b_" xfId="171"/>
    <cellStyle name="Fixed" xfId="172"/>
    <cellStyle name="Good" xfId="173"/>
    <cellStyle name="Grey" xfId="174"/>
    <cellStyle name="Header1" xfId="175"/>
    <cellStyle name="Header2" xfId="176"/>
    <cellStyle name="Heading 1" xfId="177"/>
    <cellStyle name="Heading 2" xfId="178"/>
    <cellStyle name="Heading 3" xfId="179"/>
    <cellStyle name="Heading 4" xfId="180"/>
    <cellStyle name="HEADING1" xfId="181"/>
    <cellStyle name="HEADING2" xfId="182"/>
    <cellStyle name="Input" xfId="183"/>
    <cellStyle name="Input [yellow]" xfId="184"/>
    <cellStyle name="Input Cells" xfId="185"/>
    <cellStyle name="Input_013年决算及2014年上半年执行情况表（单位：万元）社保" xfId="186"/>
    <cellStyle name="Linked Cell" xfId="187"/>
    <cellStyle name="Linked Cells" xfId="188"/>
    <cellStyle name="Millares [0]_96 Risk" xfId="189"/>
    <cellStyle name="Millares_96 Risk" xfId="190"/>
    <cellStyle name="Milliers [0]_!!!GO" xfId="191"/>
    <cellStyle name="Milliers_!!!GO" xfId="192"/>
    <cellStyle name="Moneda [0]_96 Risk" xfId="193"/>
    <cellStyle name="Moneda_96 Risk" xfId="194"/>
    <cellStyle name="Mon閠aire [0]_!!!GO" xfId="195"/>
    <cellStyle name="Mon閠aire_!!!GO" xfId="196"/>
    <cellStyle name="Neutral" xfId="197"/>
    <cellStyle name="New Times Roman" xfId="198"/>
    <cellStyle name="no dec" xfId="199"/>
    <cellStyle name="Norma,_laroux_4_营业在建 (2)_E21" xfId="200"/>
    <cellStyle name="Normal - Style1" xfId="201"/>
    <cellStyle name="Normal_!!!GO" xfId="202"/>
    <cellStyle name="Note" xfId="203"/>
    <cellStyle name="NUMBER" xfId="204"/>
    <cellStyle name="Output" xfId="205"/>
    <cellStyle name="PART NUMBER" xfId="206"/>
    <cellStyle name="per.style" xfId="207"/>
    <cellStyle name="Percent [2]" xfId="208"/>
    <cellStyle name="Percent [2]P" xfId="209"/>
    <cellStyle name="Percent_!!!GO" xfId="210"/>
    <cellStyle name="Percent1" xfId="211"/>
    <cellStyle name="Pourcentage_pldt" xfId="212"/>
    <cellStyle name="PSChar" xfId="213"/>
    <cellStyle name="PSDate" xfId="214"/>
    <cellStyle name="PSDec" xfId="215"/>
    <cellStyle name="PSHeading" xfId="216"/>
    <cellStyle name="PSInt" xfId="217"/>
    <cellStyle name="PSSpacer" xfId="218"/>
    <cellStyle name="RowLevel_0" xfId="219"/>
    <cellStyle name="sstot" xfId="220"/>
    <cellStyle name="Standard_AREAS" xfId="221"/>
    <cellStyle name="summary" xfId="222"/>
    <cellStyle name="t" xfId="223"/>
    <cellStyle name="t_HVAC Equipment (3)" xfId="224"/>
    <cellStyle name="TIME" xfId="225"/>
    <cellStyle name="Title" xfId="226"/>
    <cellStyle name="Total" xfId="227"/>
    <cellStyle name="Warning Text" xfId="228"/>
    <cellStyle name="啊" xfId="229"/>
    <cellStyle name="Percent" xfId="230"/>
    <cellStyle name="百分比 2" xfId="231"/>
    <cellStyle name="百分比 3" xfId="232"/>
    <cellStyle name="百分比 4" xfId="233"/>
    <cellStyle name="捠壿 [0.00]_Region Orders (2)" xfId="234"/>
    <cellStyle name="捠壿_Region Orders (2)" xfId="235"/>
    <cellStyle name="编号" xfId="236"/>
    <cellStyle name="标题" xfId="237"/>
    <cellStyle name="标题 1" xfId="238"/>
    <cellStyle name="标题 2" xfId="239"/>
    <cellStyle name="标题 3" xfId="240"/>
    <cellStyle name="标题 4" xfId="241"/>
    <cellStyle name="标题1" xfId="242"/>
    <cellStyle name="表标题" xfId="243"/>
    <cellStyle name="部门" xfId="244"/>
    <cellStyle name="差" xfId="245"/>
    <cellStyle name="差_【送印】人大报表111(1)(1)" xfId="246"/>
    <cellStyle name="差_013年决算及2014年上半年执行情况表（单位：万元）社保" xfId="247"/>
    <cellStyle name="差_05潍坊" xfId="248"/>
    <cellStyle name="差_05潍坊_013年决算及2014年上半年执行情况表（单位：万元）社保" xfId="249"/>
    <cellStyle name="差_05潍坊_08-2014年省级一般公共预算支出执行细化表（附表1）（上会）" xfId="250"/>
    <cellStyle name="差_05潍坊_10-2015年省级一般公共预算支出预算细化表（附表3）（上会）" xfId="251"/>
    <cellStyle name="差_05潍坊_2009-2010三农投入和民生统计表(教科文)" xfId="252"/>
    <cellStyle name="差_05潍坊_2009-2010三农投入和民生统计表(教科文)_013年决算及2014年上半年执行情况表（单位：万元）社保" xfId="253"/>
    <cellStyle name="差_05潍坊_2009-2010三农投入和民生统计表（农业科）" xfId="254"/>
    <cellStyle name="差_05潍坊_2009-2010三农投入和民生统计表（农业科）_013年决算及2014年上半年执行情况表（单位：万元）社保" xfId="255"/>
    <cellStyle name="差_05潍坊_2009-2010三农投入和民生统计表（企业处汇总用）" xfId="256"/>
    <cellStyle name="差_05潍坊_2009-2010三农投入和民生统计表（企业处汇总用）_013年决算及2014年上半年执行情况表（单位：万元）社保" xfId="257"/>
    <cellStyle name="差_05潍坊_2009年全省三农投入情况表（报省委）" xfId="258"/>
    <cellStyle name="差_05潍坊_2009年全省三农投入情况表（报省委）_013年决算及2014年上半年执行情况表（单位：万元）社保" xfId="259"/>
    <cellStyle name="差_05潍坊_2009年胜利油田" xfId="260"/>
    <cellStyle name="差_05潍坊_2009年胜利油田_013年决算及2014年上半年执行情况表（单位：万元）社保" xfId="261"/>
    <cellStyle name="差_05潍坊_2010年境内税收收入构成表（定稿）" xfId="262"/>
    <cellStyle name="差_05潍坊_2014年省级一般公共预算支出执行细化表0108" xfId="263"/>
    <cellStyle name="差_05潍坊_博山区2009-2010年三农及民生投入统计表" xfId="264"/>
    <cellStyle name="差_05潍坊_博山区2009-2010年三农及民生投入统计表_013年决算及2014年上半年执行情况表（单位：万元）社保" xfId="265"/>
    <cellStyle name="差_05潍坊_非税局2009-2010三农投入和民生统计表2" xfId="266"/>
    <cellStyle name="差_05潍坊_非税局2009-2010三农投入和民生统计表2_013年决算及2014年上半年执行情况表（单位：万元）社保" xfId="267"/>
    <cellStyle name="差_05潍坊_高青县2008-2009年三农和民生支出统计表(正式" xfId="268"/>
    <cellStyle name="差_05潍坊_高青县2008-2009年三农和民生支出统计表(正式_013年决算及2014年上半年执行情况表（单位：万元）社保" xfId="269"/>
    <cellStyle name="差_05潍坊_高新区2009-2010三农投入和民生统计表" xfId="270"/>
    <cellStyle name="差_05潍坊_高新区2009-2010三农投入和民生统计表_013年决算及2014年上半年执行情况表（单位：万元）社保" xfId="271"/>
    <cellStyle name="差_05潍坊_行政政法科2009-2010三农投入和民生统计表" xfId="272"/>
    <cellStyle name="差_05潍坊_行政政法科2009-2010三农投入和民生统计表_013年决算及2014年上半年执行情况表（单位：万元）社保" xfId="273"/>
    <cellStyle name="差_05潍坊_桓台2009-2010年三农及民生投入统计表" xfId="274"/>
    <cellStyle name="差_05潍坊_桓台2009-2010年三农及民生投入统计表_013年决算及2014年上半年执行情况表（单位：万元）社保" xfId="275"/>
    <cellStyle name="差_05潍坊_经建科2009-2010三农投入和民生统计表" xfId="276"/>
    <cellStyle name="差_05潍坊_经建科2009-2010三农投入和民生统计表_013年决算及2014年上半年执行情况表（单位：万元）社保" xfId="277"/>
    <cellStyle name="差_05潍坊_临淄区2009-2010三农投入和民生统计表" xfId="278"/>
    <cellStyle name="差_05潍坊_临淄区2009-2010三农投入和民生统计表_013年决算及2014年上半年执行情况表（单位：万元）社保" xfId="279"/>
    <cellStyle name="差_05潍坊_青岛市2009-2010三农投入统计表" xfId="280"/>
    <cellStyle name="差_05潍坊_青岛市2009-2010三农投入统计表_013年决算及2014年上半年执行情况表（单位：万元）社保" xfId="281"/>
    <cellStyle name="差_05潍坊_山东、江苏、广东三省境内税收收入构成情况表（2010年全年）" xfId="282"/>
    <cellStyle name="差_05潍坊_山东省三农报表合计" xfId="283"/>
    <cellStyle name="差_05潍坊_烟台市2009-2010三农投入和民生统计表" xfId="284"/>
    <cellStyle name="差_05潍坊_烟台市2009-2010三农投入和民生统计表_013年决算及2014年上半年执行情况表（单位：万元）社保" xfId="285"/>
    <cellStyle name="差_05潍坊_沂源县2009-2010年三农及民生投入统计表" xfId="286"/>
    <cellStyle name="差_05潍坊_沂源县2009-2010年三农及民生投入统计表_013年决算及2014年上半年执行情况表（单位：万元）社保" xfId="287"/>
    <cellStyle name="差_05潍坊_张店区2009-2010年三农和民生支出统计表(正式" xfId="288"/>
    <cellStyle name="差_05潍坊_张店区2009-2010年三农和民生支出统计表(正式_013年决算及2014年上半年执行情况表（单位：万元）社保" xfId="289"/>
    <cellStyle name="差_05潍坊_周村区2009-2010年三农及民生投入统计表" xfId="290"/>
    <cellStyle name="差_05潍坊_周村区2009-2010年三农及民生投入统计表_013年决算及2014年上半年执行情况表（单位：万元）社保" xfId="291"/>
    <cellStyle name="差_05潍坊_淄川区2009-2010年三农及民生投入统计表" xfId="292"/>
    <cellStyle name="差_05潍坊_淄川区2009-2010年三农及民生投入统计表_013年决算及2014年上半年执行情况表（单位：万元）社保" xfId="293"/>
    <cellStyle name="差_05潍坊_综合组小册子数据（20100730）" xfId="294"/>
    <cellStyle name="差_07临沂" xfId="295"/>
    <cellStyle name="差_07临沂_013年决算及2014年上半年执行情况表（单位：万元）社保" xfId="296"/>
    <cellStyle name="差_07临沂_08-2014年省级一般公共预算支出执行细化表（附表1）（上会）" xfId="297"/>
    <cellStyle name="差_07临沂_10-2015年省级一般公共预算支出预算细化表（附表3）（上会）" xfId="298"/>
    <cellStyle name="差_07临沂_2009-2010三农投入和民生统计表(教科文)" xfId="299"/>
    <cellStyle name="差_07临沂_2009-2010三农投入和民生统计表(教科文)_013年决算及2014年上半年执行情况表（单位：万元）社保" xfId="300"/>
    <cellStyle name="差_07临沂_2009-2010三农投入和民生统计表（农业科）" xfId="301"/>
    <cellStyle name="差_07临沂_2009-2010三农投入和民生统计表（农业科）_013年决算及2014年上半年执行情况表（单位：万元）社保" xfId="302"/>
    <cellStyle name="差_07临沂_2009-2010三农投入和民生统计表（企业处汇总用）" xfId="303"/>
    <cellStyle name="差_07临沂_2009-2010三农投入和民生统计表（企业处汇总用）_013年决算及2014年上半年执行情况表（单位：万元）社保" xfId="304"/>
    <cellStyle name="差_07临沂_2009年全省三农投入情况表（报省委）" xfId="305"/>
    <cellStyle name="差_07临沂_2009年全省三农投入情况表（报省委）_013年决算及2014年上半年执行情况表（单位：万元）社保" xfId="306"/>
    <cellStyle name="差_07临沂_2009年胜利油田" xfId="307"/>
    <cellStyle name="差_07临沂_2009年胜利油田_013年决算及2014年上半年执行情况表（单位：万元）社保" xfId="308"/>
    <cellStyle name="差_07临沂_2010年境内税收收入构成表（定稿）" xfId="309"/>
    <cellStyle name="差_07临沂_2014年省级一般公共预算支出执行细化表0108" xfId="310"/>
    <cellStyle name="差_07临沂_博山区2009-2010年三农及民生投入统计表" xfId="311"/>
    <cellStyle name="差_07临沂_博山区2009-2010年三农及民生投入统计表_013年决算及2014年上半年执行情况表（单位：万元）社保" xfId="312"/>
    <cellStyle name="差_07临沂_非税局2009-2010三农投入和民生统计表2" xfId="313"/>
    <cellStyle name="差_07临沂_非税局2009-2010三农投入和民生统计表2_013年决算及2014年上半年执行情况表（单位：万元）社保" xfId="314"/>
    <cellStyle name="差_07临沂_高青县2008-2009年三农和民生支出统计表(正式" xfId="315"/>
    <cellStyle name="差_07临沂_高青县2008-2009年三农和民生支出统计表(正式_013年决算及2014年上半年执行情况表（单位：万元）社保" xfId="316"/>
    <cellStyle name="差_07临沂_高新区2009-2010三农投入和民生统计表" xfId="317"/>
    <cellStyle name="差_07临沂_高新区2009-2010三农投入和民生统计表_013年决算及2014年上半年执行情况表（单位：万元）社保" xfId="318"/>
    <cellStyle name="差_07临沂_行政政法科2009-2010三农投入和民生统计表" xfId="319"/>
    <cellStyle name="差_07临沂_行政政法科2009-2010三农投入和民生统计表_013年决算及2014年上半年执行情况表（单位：万元）社保" xfId="320"/>
    <cellStyle name="差_07临沂_桓台2009-2010年三农及民生投入统计表" xfId="321"/>
    <cellStyle name="差_07临沂_桓台2009-2010年三农及民生投入统计表_013年决算及2014年上半年执行情况表（单位：万元）社保" xfId="322"/>
    <cellStyle name="差_07临沂_经建科2009-2010三农投入和民生统计表" xfId="323"/>
    <cellStyle name="差_07临沂_经建科2009-2010三农投入和民生统计表_013年决算及2014年上半年执行情况表（单位：万元）社保" xfId="324"/>
    <cellStyle name="差_07临沂_临淄区2009-2010三农投入和民生统计表" xfId="325"/>
    <cellStyle name="差_07临沂_临淄区2009-2010三农投入和民生统计表_013年决算及2014年上半年执行情况表（单位：万元）社保" xfId="326"/>
    <cellStyle name="差_07临沂_青岛市2009-2010三农投入统计表" xfId="327"/>
    <cellStyle name="差_07临沂_青岛市2009-2010三农投入统计表_013年决算及2014年上半年执行情况表（单位：万元）社保" xfId="328"/>
    <cellStyle name="差_07临沂_山东、江苏、广东三省境内税收收入构成情况表（2010年全年）" xfId="329"/>
    <cellStyle name="差_07临沂_山东省三农报表合计" xfId="330"/>
    <cellStyle name="差_07临沂_烟台市2009-2010三农投入和民生统计表" xfId="331"/>
    <cellStyle name="差_07临沂_烟台市2009-2010三农投入和民生统计表_013年决算及2014年上半年执行情况表（单位：万元）社保" xfId="332"/>
    <cellStyle name="差_07临沂_沂源县2009-2010年三农及民生投入统计表" xfId="333"/>
    <cellStyle name="差_07临沂_沂源县2009-2010年三农及民生投入统计表_013年决算及2014年上半年执行情况表（单位：万元）社保" xfId="334"/>
    <cellStyle name="差_07临沂_张店区2009-2010年三农和民生支出统计表(正式" xfId="335"/>
    <cellStyle name="差_07临沂_张店区2009-2010年三农和民生支出统计表(正式_013年决算及2014年上半年执行情况表（单位：万元）社保" xfId="336"/>
    <cellStyle name="差_07临沂_周村区2009-2010年三农及民生投入统计表" xfId="337"/>
    <cellStyle name="差_07临沂_周村区2009-2010年三农及民生投入统计表_013年决算及2014年上半年执行情况表（单位：万元）社保" xfId="338"/>
    <cellStyle name="差_07临沂_淄川区2009-2010年三农及民生投入统计表" xfId="339"/>
    <cellStyle name="差_07临沂_淄川区2009-2010年三农及民生投入统计表_013年决算及2014年上半年执行情况表（单位：万元）社保" xfId="340"/>
    <cellStyle name="差_07临沂_综合组小册子数据（20100730）" xfId="341"/>
    <cellStyle name="差_08-2014年省级一般公共预算支出执行细化表（附表1）（上会）" xfId="342"/>
    <cellStyle name="差_10-2015年省级一般公共预算支出预算细化表（附表3）（上会）" xfId="343"/>
    <cellStyle name="差_10月月报大表" xfId="344"/>
    <cellStyle name="差_10月月报大表_013年决算及2014年上半年执行情况表（单位：万元）社保" xfId="345"/>
    <cellStyle name="差_10月月报大表_08-2014年省级一般公共预算支出执行细化表（附表1）（上会）" xfId="346"/>
    <cellStyle name="差_10月月报大表_10-2015年省级一般公共预算支出预算细化表（附表3）（上会）" xfId="347"/>
    <cellStyle name="差_10月月报大表_2014年省级一般公共预算支出执行细化表0108" xfId="348"/>
    <cellStyle name="差_12滨州" xfId="349"/>
    <cellStyle name="差_12滨州_013年决算及2014年上半年执行情况表（单位：万元）社保" xfId="350"/>
    <cellStyle name="差_12滨州_08-2014年省级一般公共预算支出执行细化表（附表1）（上会）" xfId="351"/>
    <cellStyle name="差_12滨州_10-2015年省级一般公共预算支出预算细化表（附表3）（上会）" xfId="352"/>
    <cellStyle name="差_12滨州_2009-2010三农投入和民生统计表(教科文)" xfId="353"/>
    <cellStyle name="差_12滨州_2009-2010三农投入和民生统计表(教科文)_013年决算及2014年上半年执行情况表（单位：万元）社保" xfId="354"/>
    <cellStyle name="差_12滨州_2009-2010三农投入和民生统计表（农业科）" xfId="355"/>
    <cellStyle name="差_12滨州_2009-2010三农投入和民生统计表（农业科）_013年决算及2014年上半年执行情况表（单位：万元）社保" xfId="356"/>
    <cellStyle name="差_12滨州_2009-2010三农投入和民生统计表（企业处汇总用）" xfId="357"/>
    <cellStyle name="差_12滨州_2009-2010三农投入和民生统计表（企业处汇总用）_013年决算及2014年上半年执行情况表（单位：万元）社保" xfId="358"/>
    <cellStyle name="差_12滨州_2009年全省三农投入情况表（报省委）" xfId="359"/>
    <cellStyle name="差_12滨州_2009年全省三农投入情况表（报省委）_013年决算及2014年上半年执行情况表（单位：万元）社保" xfId="360"/>
    <cellStyle name="差_12滨州_2009年胜利油田" xfId="361"/>
    <cellStyle name="差_12滨州_2009年胜利油田_013年决算及2014年上半年执行情况表（单位：万元）社保" xfId="362"/>
    <cellStyle name="差_12滨州_2010年境内税收收入构成表（定稿）" xfId="363"/>
    <cellStyle name="差_12滨州_2014年省级一般公共预算支出执行细化表0108" xfId="364"/>
    <cellStyle name="差_12滨州_博山区2009-2010年三农及民生投入统计表" xfId="365"/>
    <cellStyle name="差_12滨州_博山区2009-2010年三农及民生投入统计表_013年决算及2014年上半年执行情况表（单位：万元）社保" xfId="366"/>
    <cellStyle name="差_12滨州_非税局2009-2010三农投入和民生统计表2" xfId="367"/>
    <cellStyle name="差_12滨州_非税局2009-2010三农投入和民生统计表2_013年决算及2014年上半年执行情况表（单位：万元）社保" xfId="368"/>
    <cellStyle name="差_12滨州_高青县2008-2009年三农和民生支出统计表(正式" xfId="369"/>
    <cellStyle name="差_12滨州_高青县2008-2009年三农和民生支出统计表(正式_013年决算及2014年上半年执行情况表（单位：万元）社保" xfId="370"/>
    <cellStyle name="差_12滨州_高新区2009-2010三农投入和民生统计表" xfId="371"/>
    <cellStyle name="差_12滨州_高新区2009-2010三农投入和民生统计表_013年决算及2014年上半年执行情况表（单位：万元）社保" xfId="372"/>
    <cellStyle name="差_12滨州_行政政法科2009-2010三农投入和民生统计表" xfId="373"/>
    <cellStyle name="差_12滨州_行政政法科2009-2010三农投入和民生统计表_013年决算及2014年上半年执行情况表（单位：万元）社保" xfId="374"/>
    <cellStyle name="差_12滨州_桓台2009-2010年三农及民生投入统计表" xfId="375"/>
    <cellStyle name="差_12滨州_桓台2009-2010年三农及民生投入统计表_013年决算及2014年上半年执行情况表（单位：万元）社保" xfId="376"/>
    <cellStyle name="差_12滨州_经建科2009-2010三农投入和民生统计表" xfId="377"/>
    <cellStyle name="差_12滨州_经建科2009-2010三农投入和民生统计表_013年决算及2014年上半年执行情况表（单位：万元）社保" xfId="378"/>
    <cellStyle name="差_12滨州_临淄区2009-2010三农投入和民生统计表" xfId="379"/>
    <cellStyle name="差_12滨州_临淄区2009-2010三农投入和民生统计表_013年决算及2014年上半年执行情况表（单位：万元）社保" xfId="380"/>
    <cellStyle name="差_12滨州_青岛市2009-2010三农投入统计表" xfId="381"/>
    <cellStyle name="差_12滨州_青岛市2009-2010三农投入统计表_013年决算及2014年上半年执行情况表（单位：万元）社保" xfId="382"/>
    <cellStyle name="差_12滨州_山东、江苏、广东三省境内税收收入构成情况表（2010年全年）" xfId="383"/>
    <cellStyle name="差_12滨州_山东省三农报表合计" xfId="384"/>
    <cellStyle name="差_12滨州_烟台市2009-2010三农投入和民生统计表" xfId="385"/>
    <cellStyle name="差_12滨州_烟台市2009-2010三农投入和民生统计表_013年决算及2014年上半年执行情况表（单位：万元）社保" xfId="386"/>
    <cellStyle name="差_12滨州_沂源县2009-2010年三农及民生投入统计表" xfId="387"/>
    <cellStyle name="差_12滨州_沂源县2009-2010年三农及民生投入统计表_013年决算及2014年上半年执行情况表（单位：万元）社保" xfId="388"/>
    <cellStyle name="差_12滨州_张店区2009-2010年三农和民生支出统计表(正式" xfId="389"/>
    <cellStyle name="差_12滨州_张店区2009-2010年三农和民生支出统计表(正式_013年决算及2014年上半年执行情况表（单位：万元）社保" xfId="390"/>
    <cellStyle name="差_12滨州_周村区2009-2010年三农及民生投入统计表" xfId="391"/>
    <cellStyle name="差_12滨州_周村区2009-2010年三农及民生投入统计表_013年决算及2014年上半年执行情况表（单位：万元）社保" xfId="392"/>
    <cellStyle name="差_12滨州_淄川区2009-2010年三农及民生投入统计表" xfId="393"/>
    <cellStyle name="差_12滨州_淄川区2009-2010年三农及民生投入统计表_013年决算及2014年上半年执行情况表（单位：万元）社保" xfId="394"/>
    <cellStyle name="差_12滨州_综合组小册子数据（20100730）" xfId="395"/>
    <cellStyle name="差_2006-2009年全省境内财政总收入构成情况表（20100505报尹厅长）" xfId="396"/>
    <cellStyle name="差_2006-2009年全省境内财政总收入构成情况表（20100505报尹厅长）_013年决算及2014年上半年执行情况表（单位：万元）社保" xfId="397"/>
    <cellStyle name="差_2008制造业纳税情况表" xfId="398"/>
    <cellStyle name="差_2009-2010三农投入和民生统计表(教科文)" xfId="399"/>
    <cellStyle name="差_2009-2010三农投入和民生统计表(教科文)_013年决算及2014年上半年执行情况表（单位：万元）社保" xfId="400"/>
    <cellStyle name="差_2009-2010三农投入和民生统计表（农业科）" xfId="401"/>
    <cellStyle name="差_2009-2010三农投入和民生统计表（农业科）_013年决算及2014年上半年执行情况表（单位：万元）社保" xfId="402"/>
    <cellStyle name="差_2009-2010三农投入和民生统计表（企业处汇总用）" xfId="403"/>
    <cellStyle name="差_2009-2010三农投入和民生统计表（企业处汇总用）_013年决算及2014年上半年执行情况表（单位：万元）社保" xfId="404"/>
    <cellStyle name="差_2009年全省三农投入情况表（报省委）" xfId="405"/>
    <cellStyle name="差_2009年全省三农投入情况表（报省委）_013年决算及2014年上半年执行情况表（单位：万元）社保" xfId="406"/>
    <cellStyle name="差_2009年胜利油田" xfId="407"/>
    <cellStyle name="差_2009年胜利油田_013年决算及2014年上半年执行情况表（单位：万元）社保" xfId="408"/>
    <cellStyle name="差_2009年诸城市地方财政基本情况统计表" xfId="409"/>
    <cellStyle name="差_2009年诸城市地方财政基本情况统计表_013年决算及2014年上半年执行情况表（单位：万元）社保" xfId="410"/>
    <cellStyle name="差_2010年境内税收收入构成表（定稿）" xfId="411"/>
    <cellStyle name="差_2010年省测算数据收入奖励" xfId="412"/>
    <cellStyle name="差_2010年省测算数据收入奖励_013年决算及2014年上半年执行情况表（单位：万元）社保" xfId="413"/>
    <cellStyle name="差_2011年09月月报大表" xfId="414"/>
    <cellStyle name="差_2011年09月月报大表_013年决算及2014年上半年执行情况表（单位：万元）社保" xfId="415"/>
    <cellStyle name="差_2011年09月月报大表_08-2014年省级一般公共预算支出执行细化表（附表1）（上会）" xfId="416"/>
    <cellStyle name="差_2011年09月月报大表_10-2015年省级一般公共预算支出预算细化表（附表3）（上会）" xfId="417"/>
    <cellStyle name="差_2011年09月月报大表_2014年省级一般公共预算支出执行细化表0108" xfId="418"/>
    <cellStyle name="差_2012年国有资本经营预算报表（只含山东省本级报省人代会审议2）" xfId="419"/>
    <cellStyle name="差_2012年国有资本经营预算报表（只含山东省本级报省人代会审议2）_013年决算及2014年上半年执行情况表（单位：万元）社保" xfId="420"/>
    <cellStyle name="差_2012年国有资本经营预算报表（只含山东省本级报省人代会审议2）_08-2014年省级一般公共预算支出执行细化表（附表1）（上会）" xfId="421"/>
    <cellStyle name="差_2012年国有资本经营预算报表（只含山东省本级报省人代会审议2）_10-2015年省级一般公共预算支出预算细化表（附表3）（上会）" xfId="422"/>
    <cellStyle name="差_2012年国有资本经营预算报表（只含山东省本级报省人代会审议2）_2014年省级一般公共预算支出执行细化表0108" xfId="423"/>
    <cellStyle name="差_2012年省对下财政年终对账表20121225(1)29" xfId="424"/>
    <cellStyle name="差_2012年省对下财政年终对账表20121225(1)29_013年决算及2014年上半年执行情况表（单位：万元）社保" xfId="425"/>
    <cellStyle name="差_2014年省级一般公共预算支出执行细化表0108" xfId="426"/>
    <cellStyle name="差_2015年省级支出分类别表（给小魏）" xfId="427"/>
    <cellStyle name="差_2015年省级支出预算（小魏）" xfId="428"/>
    <cellStyle name="差_22湖南" xfId="429"/>
    <cellStyle name="差_22湖南_013年决算及2014年上半年执行情况表（单位：万元）社保" xfId="430"/>
    <cellStyle name="差_22湖南_08-2014年省级一般公共预算支出执行细化表（附表1）（上会）" xfId="431"/>
    <cellStyle name="差_22湖南_10-2015年省级一般公共预算支出预算细化表（附表3）（上会）" xfId="432"/>
    <cellStyle name="差_22湖南_18、2009年山东省财政基本情况（印）" xfId="433"/>
    <cellStyle name="差_22湖南_2009-2010三农投入和民生统计表(教科文)" xfId="434"/>
    <cellStyle name="差_22湖南_2009-2010三农投入和民生统计表(教科文)_013年决算及2014年上半年执行情况表（单位：万元）社保" xfId="435"/>
    <cellStyle name="差_22湖南_2009-2010三农投入和民生统计表（农业科）" xfId="436"/>
    <cellStyle name="差_22湖南_2009-2010三农投入和民生统计表（企业处汇总用）" xfId="437"/>
    <cellStyle name="差_22湖南_2009年全省三农投入情况表（报省委）" xfId="438"/>
    <cellStyle name="差_22湖南_2009年胜利油田" xfId="439"/>
    <cellStyle name="差_22湖南_2010年境内税收收入构成表（定稿）" xfId="440"/>
    <cellStyle name="差_22湖南_2014年省级一般公共预算支出执行细化表0108" xfId="441"/>
    <cellStyle name="差_22湖南_博山区2009-2010年三农及民生投入统计表" xfId="442"/>
    <cellStyle name="差_22湖南_非税局2009-2010三农投入和民生统计表2" xfId="443"/>
    <cellStyle name="差_22湖南_高青县2008-2009年三农和民生支出统计表(正式" xfId="444"/>
    <cellStyle name="差_22湖南_高新区2009-2010三农投入和民生统计表" xfId="445"/>
    <cellStyle name="差_22湖南_行政政法科2009-2010三农投入和民生统计表" xfId="446"/>
    <cellStyle name="差_22湖南_桓台2009-2010年三农及民生投入统计表" xfId="447"/>
    <cellStyle name="差_22湖南_经建科2009-2010三农投入和民生统计表" xfId="448"/>
    <cellStyle name="差_22湖南_临淄区2009-2010三农投入和民生统计表" xfId="449"/>
    <cellStyle name="差_22湖南_青岛市2009-2010三农投入统计表" xfId="450"/>
    <cellStyle name="差_22湖南_人均收支(0214)" xfId="451"/>
    <cellStyle name="差_22湖南_山东、江苏、广东三省境内税收收入构成情况表（2010年全年）" xfId="452"/>
    <cellStyle name="差_22湖南_山东省三农报表合计" xfId="453"/>
    <cellStyle name="差_22湖南_烟台市2009-2010三农投入和民生统计表" xfId="454"/>
    <cellStyle name="差_22湖南_沂源县2009-2010年三农及民生投入统计表" xfId="455"/>
    <cellStyle name="差_22湖南_张店区2009-2010年三农和民生支出统计表(正式" xfId="456"/>
    <cellStyle name="差_22湖南_周村区2009-2010年三农及民生投入统计表" xfId="457"/>
    <cellStyle name="差_22湖南_淄川区2009-2010年三农及民生投入统计表" xfId="458"/>
    <cellStyle name="差_23-1" xfId="459"/>
    <cellStyle name="差_27重庆" xfId="460"/>
    <cellStyle name="差_27重庆_08-2014年省级一般公共预算支出执行细化表（附表1）（上会）" xfId="461"/>
    <cellStyle name="差_27重庆_10-2015年省级一般公共预算支出预算细化表（附表3）（上会）" xfId="462"/>
    <cellStyle name="差_27重庆_18、2009年山东省财政基本情况（印）" xfId="463"/>
    <cellStyle name="差_27重庆_2009-2010三农投入和民生统计表(教科文)" xfId="464"/>
    <cellStyle name="差_27重庆_2009-2010三农投入和民生统计表（农业科）" xfId="465"/>
    <cellStyle name="差_27重庆_2009-2010三农投入和民生统计表（企业处汇总用）" xfId="466"/>
    <cellStyle name="差_27重庆_2009年全省三农投入情况表（报省委）" xfId="467"/>
    <cellStyle name="差_27重庆_2009年胜利油田" xfId="468"/>
    <cellStyle name="差_27重庆_2010年境内税收收入构成表（定稿）" xfId="469"/>
    <cellStyle name="差_27重庆_2014年省级一般公共预算支出执行细化表0108" xfId="470"/>
    <cellStyle name="差_27重庆_博山区2009-2010年三农及民生投入统计表" xfId="471"/>
    <cellStyle name="差_27重庆_非税局2009-2010三农投入和民生统计表2" xfId="472"/>
    <cellStyle name="差_27重庆_高青县2008-2009年三农和民生支出统计表(正式" xfId="473"/>
    <cellStyle name="差_27重庆_高新区2009-2010三农投入和民生统计表" xfId="474"/>
    <cellStyle name="差_27重庆_行政政法科2009-2010三农投入和民生统计表" xfId="475"/>
    <cellStyle name="差_27重庆_桓台2009-2010年三农及民生投入统计表" xfId="476"/>
    <cellStyle name="差_27重庆_经建科2009-2010三农投入和民生统计表" xfId="477"/>
    <cellStyle name="差_27重庆_临淄区2009-2010三农投入和民生统计表" xfId="478"/>
    <cellStyle name="差_27重庆_青岛市2009-2010三农投入统计表" xfId="479"/>
    <cellStyle name="差_27重庆_人均收支(0214)" xfId="480"/>
    <cellStyle name="差_27重庆_山东、江苏、广东三省境内税收收入构成情况表（2010年全年）" xfId="481"/>
    <cellStyle name="差_27重庆_山东省三农报表合计" xfId="482"/>
    <cellStyle name="差_27重庆_烟台市2009-2010三农投入和民生统计表" xfId="483"/>
    <cellStyle name="差_27重庆_沂源县2009-2010年三农及民生投入统计表" xfId="484"/>
    <cellStyle name="差_27重庆_张店区2009-2010年三农和民生支出统计表(正式" xfId="485"/>
    <cellStyle name="差_27重庆_周村区2009-2010年三农及民生投入统计表" xfId="486"/>
    <cellStyle name="差_27重庆_淄川区2009-2010年三农及民生投入统计表" xfId="487"/>
    <cellStyle name="差_28四川" xfId="488"/>
    <cellStyle name="差_28四川_08-2014年省级一般公共预算支出执行细化表（附表1）（上会）" xfId="489"/>
    <cellStyle name="差_28四川_10-2015年省级一般公共预算支出预算细化表（附表3）（上会）" xfId="490"/>
    <cellStyle name="差_28四川_18、2009年山东省财政基本情况（印）" xfId="491"/>
    <cellStyle name="差_28四川_2009-2010三农投入和民生统计表(教科文)" xfId="492"/>
    <cellStyle name="差_28四川_2009-2010三农投入和民生统计表（农业科）" xfId="493"/>
    <cellStyle name="差_28四川_2009-2010三农投入和民生统计表（企业处汇总用）" xfId="494"/>
    <cellStyle name="差_28四川_2009年全省三农投入情况表（报省委）" xfId="495"/>
    <cellStyle name="差_28四川_2009年胜利油田" xfId="496"/>
    <cellStyle name="差_28四川_2010年境内税收收入构成表（定稿）" xfId="497"/>
    <cellStyle name="差_28四川_2014年省级一般公共预算支出执行细化表0108" xfId="498"/>
    <cellStyle name="差_28四川_博山区2009-2010年三农及民生投入统计表" xfId="499"/>
    <cellStyle name="差_28四川_非税局2009-2010三农投入和民生统计表2" xfId="500"/>
    <cellStyle name="差_28四川_高青县2008-2009年三农和民生支出统计表(正式" xfId="501"/>
    <cellStyle name="差_28四川_高新区2009-2010三农投入和民生统计表" xfId="502"/>
    <cellStyle name="差_28四川_行政政法科2009-2010三农投入和民生统计表" xfId="503"/>
    <cellStyle name="差_28四川_桓台2009-2010年三农及民生投入统计表" xfId="504"/>
    <cellStyle name="差_28四川_经建科2009-2010三农投入和民生统计表" xfId="505"/>
    <cellStyle name="差_28四川_临淄区2009-2010三农投入和民生统计表" xfId="506"/>
    <cellStyle name="差_28四川_青岛市2009-2010三农投入统计表" xfId="507"/>
    <cellStyle name="差_28四川_人均收支(0214)" xfId="508"/>
    <cellStyle name="差_28四川_山东、江苏、广东三省境内税收收入构成情况表（2010年全年）" xfId="509"/>
    <cellStyle name="差_28四川_山东省三农报表合计" xfId="510"/>
    <cellStyle name="差_28四川_烟台市2009-2010三农投入和民生统计表" xfId="511"/>
    <cellStyle name="差_28四川_沂源县2009-2010年三农及民生投入统计表" xfId="512"/>
    <cellStyle name="差_28四川_张店区2009-2010年三农和民生支出统计表(正式" xfId="513"/>
    <cellStyle name="差_28四川_周村区2009-2010年三农及民生投入统计表" xfId="514"/>
    <cellStyle name="差_28四川_淄川区2009-2010年三农及民生投入统计表" xfId="515"/>
    <cellStyle name="差_30云南" xfId="516"/>
    <cellStyle name="差_30云南_08-2014年省级一般公共预算支出执行细化表（附表1）（上会）" xfId="517"/>
    <cellStyle name="差_30云南_10-2015年省级一般公共预算支出预算细化表（附表3）（上会）" xfId="518"/>
    <cellStyle name="差_30云南_18、2009年山东省财政基本情况（印）" xfId="519"/>
    <cellStyle name="差_30云南_2009-2010三农投入和民生统计表(教科文)" xfId="520"/>
    <cellStyle name="差_30云南_2009-2010三农投入和民生统计表（农业科）" xfId="521"/>
    <cellStyle name="差_30云南_2009-2010三农投入和民生统计表（企业处汇总用）" xfId="522"/>
    <cellStyle name="差_30云南_2009年全省三农投入情况表（报省委）" xfId="523"/>
    <cellStyle name="差_30云南_2009年胜利油田" xfId="524"/>
    <cellStyle name="差_30云南_2010年境内税收收入构成表（定稿）" xfId="525"/>
    <cellStyle name="差_30云南_2014年省级一般公共预算支出执行细化表0108" xfId="526"/>
    <cellStyle name="差_30云南_博山区2009-2010年三农及民生投入统计表" xfId="527"/>
    <cellStyle name="差_30云南_非税局2009-2010三农投入和民生统计表2" xfId="528"/>
    <cellStyle name="差_30云南_高青县2008-2009年三农和民生支出统计表(正式" xfId="529"/>
    <cellStyle name="差_30云南_高新区2009-2010三农投入和民生统计表" xfId="530"/>
    <cellStyle name="差_30云南_行政政法科2009-2010三农投入和民生统计表" xfId="531"/>
    <cellStyle name="差_30云南_桓台2009-2010年三农及民生投入统计表" xfId="532"/>
    <cellStyle name="差_30云南_经建科2009-2010三农投入和民生统计表" xfId="533"/>
    <cellStyle name="差_30云南_临淄区2009-2010三农投入和民生统计表" xfId="534"/>
    <cellStyle name="差_30云南_青岛市2009-2010三农投入统计表" xfId="535"/>
    <cellStyle name="差_30云南_人均收支(0214)" xfId="536"/>
    <cellStyle name="差_30云南_山东、江苏、广东三省境内税收收入构成情况表（2010年全年）" xfId="537"/>
    <cellStyle name="差_30云南_山东省三农报表合计" xfId="538"/>
    <cellStyle name="差_30云南_烟台市2009-2010三农投入和民生统计表" xfId="539"/>
    <cellStyle name="差_30云南_沂源县2009-2010年三农及民生投入统计表" xfId="540"/>
    <cellStyle name="差_30云南_张店区2009-2010年三农和民生支出统计表(正式" xfId="541"/>
    <cellStyle name="差_30云南_周村区2009-2010年三农及民生投入统计表" xfId="542"/>
    <cellStyle name="差_30云南_淄川区2009-2010年三农及民生投入统计表" xfId="543"/>
    <cellStyle name="差_33甘肃" xfId="544"/>
    <cellStyle name="差_33甘肃_08-2014年省级一般公共预算支出执行细化表（附表1）（上会）" xfId="545"/>
    <cellStyle name="差_33甘肃_10-2015年省级一般公共预算支出预算细化表（附表3）（上会）" xfId="546"/>
    <cellStyle name="差_33甘肃_18、2009年山东省财政基本情况（印）" xfId="547"/>
    <cellStyle name="差_33甘肃_2009-2010三农投入和民生统计表(教科文)" xfId="548"/>
    <cellStyle name="差_33甘肃_2009-2010三农投入和民生统计表（农业科）" xfId="549"/>
    <cellStyle name="差_33甘肃_2009-2010三农投入和民生统计表（企业处汇总用）" xfId="550"/>
    <cellStyle name="差_33甘肃_2009年全省三农投入情况表（报省委）" xfId="551"/>
    <cellStyle name="差_33甘肃_2009年胜利油田" xfId="552"/>
    <cellStyle name="差_33甘肃_2010年境内税收收入构成表（定稿）" xfId="553"/>
    <cellStyle name="差_33甘肃_2014年省级一般公共预算支出执行细化表0108" xfId="554"/>
    <cellStyle name="差_33甘肃_博山区2009-2010年三农及民生投入统计表" xfId="555"/>
    <cellStyle name="差_33甘肃_非税局2009-2010三农投入和民生统计表2" xfId="556"/>
    <cellStyle name="差_33甘肃_高青县2008-2009年三农和民生支出统计表(正式" xfId="557"/>
    <cellStyle name="差_33甘肃_高新区2009-2010三农投入和民生统计表" xfId="558"/>
    <cellStyle name="差_33甘肃_行政政法科2009-2010三农投入和民生统计表" xfId="559"/>
    <cellStyle name="差_33甘肃_桓台2009-2010年三农及民生投入统计表" xfId="560"/>
    <cellStyle name="差_33甘肃_经建科2009-2010三农投入和民生统计表" xfId="561"/>
    <cellStyle name="差_33甘肃_临淄区2009-2010三农投入和民生统计表" xfId="562"/>
    <cellStyle name="差_33甘肃_青岛市2009-2010三农投入统计表" xfId="563"/>
    <cellStyle name="差_33甘肃_人均收支(0214)" xfId="564"/>
    <cellStyle name="差_33甘肃_山东、江苏、广东三省境内税收收入构成情况表（2010年全年）" xfId="565"/>
    <cellStyle name="差_33甘肃_山东省三农报表合计" xfId="566"/>
    <cellStyle name="差_33甘肃_烟台市2009-2010三农投入和民生统计表" xfId="567"/>
    <cellStyle name="差_33甘肃_沂源县2009-2010年三农及民生投入统计表" xfId="568"/>
    <cellStyle name="差_33甘肃_张店区2009-2010年三农和民生支出统计表(正式" xfId="569"/>
    <cellStyle name="差_33甘肃_周村区2009-2010年三农及民生投入统计表" xfId="570"/>
    <cellStyle name="差_33甘肃_淄川区2009-2010年三农及民生投入统计表" xfId="571"/>
    <cellStyle name="差_34青海" xfId="572"/>
    <cellStyle name="差_34青海_08-2014年省级一般公共预算支出执行细化表（附表1）（上会）" xfId="573"/>
    <cellStyle name="差_34青海_10-2015年省级一般公共预算支出预算细化表（附表3）（上会）" xfId="574"/>
    <cellStyle name="差_34青海_18、2009年山东省财政基本情况（印）" xfId="575"/>
    <cellStyle name="差_34青海_2009-2010三农投入和民生统计表(教科文)" xfId="576"/>
    <cellStyle name="差_34青海_2009-2010三农投入和民生统计表（农业科）" xfId="577"/>
    <cellStyle name="差_34青海_2009-2010三农投入和民生统计表（企业处汇总用）" xfId="578"/>
    <cellStyle name="差_34青海_2009年全省三农投入情况表（报省委）" xfId="579"/>
    <cellStyle name="差_34青海_2009年胜利油田" xfId="580"/>
    <cellStyle name="差_34青海_2010年境内税收收入构成表（定稿）" xfId="581"/>
    <cellStyle name="差_34青海_2014年省级一般公共预算支出执行细化表0108" xfId="582"/>
    <cellStyle name="差_34青海_博山区2009-2010年三农及民生投入统计表" xfId="583"/>
    <cellStyle name="差_34青海_非税局2009-2010三农投入和民生统计表2" xfId="584"/>
    <cellStyle name="差_34青海_高青县2008-2009年三农和民生支出统计表(正式" xfId="585"/>
    <cellStyle name="差_34青海_高新区2009-2010三农投入和民生统计表" xfId="586"/>
    <cellStyle name="差_34青海_行政政法科2009-2010三农投入和民生统计表" xfId="587"/>
    <cellStyle name="差_34青海_桓台2009-2010年三农及民生投入统计表" xfId="588"/>
    <cellStyle name="差_34青海_经建科2009-2010三农投入和民生统计表" xfId="589"/>
    <cellStyle name="差_34青海_临淄区2009-2010三农投入和民生统计表" xfId="590"/>
    <cellStyle name="差_34青海_青岛市2009-2010三农投入统计表" xfId="591"/>
    <cellStyle name="差_34青海_人均收支(0214)" xfId="592"/>
    <cellStyle name="差_34青海_山东、江苏、广东三省境内税收收入构成情况表（2010年全年）" xfId="593"/>
    <cellStyle name="差_34青海_山东省三农报表合计" xfId="594"/>
    <cellStyle name="差_34青海_烟台市2009-2010三农投入和民生统计表" xfId="595"/>
    <cellStyle name="差_34青海_沂源县2009-2010年三农及民生投入统计表" xfId="596"/>
    <cellStyle name="差_34青海_张店区2009-2010年三农和民生支出统计表(正式" xfId="597"/>
    <cellStyle name="差_34青海_周村区2009-2010年三农及民生投入统计表" xfId="598"/>
    <cellStyle name="差_34青海_淄川区2009-2010年三农及民生投入统计表" xfId="599"/>
    <cellStyle name="差_Book1" xfId="600"/>
    <cellStyle name="差_Book1_1" xfId="601"/>
    <cellStyle name="差_Book1_1_08-2014年省级一般公共预算支出执行细化表（附表1）（上会）" xfId="602"/>
    <cellStyle name="差_Book1_1_10-2015年省级一般公共预算支出预算细化表（附表3）（上会）" xfId="603"/>
    <cellStyle name="差_Book1_1_2014年省级一般公共预算支出执行细化表0108" xfId="604"/>
    <cellStyle name="差_表432015年111个部门预算汇总情况表" xfId="605"/>
    <cellStyle name="差_博山区2009-2010年三农及民生投入统计表" xfId="606"/>
    <cellStyle name="差_非税局2009-2010三农投入和民生统计表2" xfId="607"/>
    <cellStyle name="差_凤凰" xfId="608"/>
    <cellStyle name="差_高青县2008-2009年三农和民生支出统计表(正式" xfId="609"/>
    <cellStyle name="差_高新区2009-2010三农投入和民生统计表" xfId="610"/>
    <cellStyle name="差_行政政法科2009-2010三农投入和民生统计表" xfId="611"/>
    <cellStyle name="差_桓台2009-2010年三农及民生投入统计表" xfId="612"/>
    <cellStyle name="差_济宁市2009年地方财政基本情况表" xfId="613"/>
    <cellStyle name="差_经建科2009-2010三农投入和民生统计表" xfId="614"/>
    <cellStyle name="差_聊城嘉明经济开发区企业名单" xfId="615"/>
    <cellStyle name="差_聊城市2009年地方财政基本情况表" xfId="616"/>
    <cellStyle name="差_临淄区2009-2010三农投入和民生统计表" xfId="617"/>
    <cellStyle name="差_平邑" xfId="618"/>
    <cellStyle name="差_平邑_08-2014年省级一般公共预算支出执行细化表（附表1）（上会）" xfId="619"/>
    <cellStyle name="差_平邑_10-2015年省级一般公共预算支出预算细化表（附表3）（上会）" xfId="620"/>
    <cellStyle name="差_平邑_2009-2010三农投入和民生统计表(教科文)" xfId="621"/>
    <cellStyle name="差_平邑_2009-2010三农投入和民生统计表（农业科）" xfId="622"/>
    <cellStyle name="差_平邑_2009-2010三农投入和民生统计表（企业处汇总用）" xfId="623"/>
    <cellStyle name="差_平邑_2009年全省三农投入情况表（报省委）" xfId="624"/>
    <cellStyle name="差_平邑_2009年胜利油田" xfId="625"/>
    <cellStyle name="差_平邑_2010年境内税收收入构成表（定稿）" xfId="626"/>
    <cellStyle name="差_平邑_2014年省级一般公共预算支出执行细化表0108" xfId="627"/>
    <cellStyle name="差_平邑_博山区2009-2010年三农及民生投入统计表" xfId="628"/>
    <cellStyle name="差_平邑_非税局2009-2010三农投入和民生统计表2" xfId="629"/>
    <cellStyle name="差_平邑_高青县2008-2009年三农和民生支出统计表(正式" xfId="630"/>
    <cellStyle name="差_平邑_高新区2009-2010三农投入和民生统计表" xfId="631"/>
    <cellStyle name="差_平邑_行政政法科2009-2010三农投入和民生统计表" xfId="632"/>
    <cellStyle name="差_平邑_桓台2009-2010年三农及民生投入统计表" xfId="633"/>
    <cellStyle name="差_平邑_经建科2009-2010三农投入和民生统计表" xfId="634"/>
    <cellStyle name="差_平邑_临淄区2009-2010三农投入和民生统计表" xfId="635"/>
    <cellStyle name="差_平邑_青岛市2009-2010三农投入统计表" xfId="636"/>
    <cellStyle name="差_平邑_山东、江苏、广东三省境内税收收入构成情况表（2010年全年）" xfId="637"/>
    <cellStyle name="差_平邑_山东省三农报表合计" xfId="638"/>
    <cellStyle name="差_平邑_烟台市2009-2010三农投入和民生统计表" xfId="639"/>
    <cellStyle name="差_平邑_沂源县2009-2010年三农及民生投入统计表" xfId="640"/>
    <cellStyle name="差_平邑_张店区2009-2010年三农和民生支出统计表(正式" xfId="641"/>
    <cellStyle name="差_平邑_周村区2009-2010年三农及民生投入统计表" xfId="642"/>
    <cellStyle name="差_平邑_淄川区2009-2010年三农及民生投入统计表" xfId="643"/>
    <cellStyle name="差_平邑_综合组小册子数据（20100730）" xfId="644"/>
    <cellStyle name="差_青岛市2009-2010三农投入统计表" xfId="645"/>
    <cellStyle name="差_山东、江苏、广东三省境内税收收入构成情况表（2010年全年）" xfId="646"/>
    <cellStyle name="差_山东省2015年预算执行情况和2016年预算草案（社保）" xfId="647"/>
    <cellStyle name="差_山东省三农报表合计" xfId="648"/>
    <cellStyle name="差_市对下体制    表54—70" xfId="649"/>
    <cellStyle name="差_同德" xfId="650"/>
    <cellStyle name="差_同德_08-2014年省级一般公共预算支出执行细化表（附表1）（上会）" xfId="651"/>
    <cellStyle name="差_同德_10-2015年省级一般公共预算支出预算细化表（附表3）（上会）" xfId="652"/>
    <cellStyle name="差_同德_18、2009年山东省财政基本情况（印）" xfId="653"/>
    <cellStyle name="差_同德_2009-2010三农投入和民生统计表(教科文)" xfId="654"/>
    <cellStyle name="差_同德_2009-2010三农投入和民生统计表（农业科）" xfId="655"/>
    <cellStyle name="差_同德_2009-2010三农投入和民生统计表（企业处汇总用）" xfId="656"/>
    <cellStyle name="差_同德_2009年全省三农投入情况表（报省委）" xfId="657"/>
    <cellStyle name="差_同德_2009年胜利油田" xfId="658"/>
    <cellStyle name="差_同德_2010年境内税收收入构成表（定稿）" xfId="659"/>
    <cellStyle name="差_同德_2014年省级一般公共预算支出执行细化表0108" xfId="660"/>
    <cellStyle name="差_同德_博山区2009-2010年三农及民生投入统计表" xfId="661"/>
    <cellStyle name="差_同德_非税局2009-2010三农投入和民生统计表2" xfId="662"/>
    <cellStyle name="差_同德_高青县2008-2009年三农和民生支出统计表(正式" xfId="663"/>
    <cellStyle name="差_同德_高新区2009-2010三农投入和民生统计表" xfId="664"/>
    <cellStyle name="差_同德_行政政法科2009-2010三农投入和民生统计表" xfId="665"/>
    <cellStyle name="差_同德_桓台2009-2010年三农及民生投入统计表" xfId="666"/>
    <cellStyle name="差_同德_经建科2009-2010三农投入和民生统计表" xfId="667"/>
    <cellStyle name="差_同德_临淄区2009-2010三农投入和民生统计表" xfId="668"/>
    <cellStyle name="差_同德_青岛市2009-2010三农投入统计表" xfId="669"/>
    <cellStyle name="差_同德_人均收支(0214)" xfId="670"/>
    <cellStyle name="差_同德_山东、江苏、广东三省境内税收收入构成情况表（2010年全年）" xfId="671"/>
    <cellStyle name="差_同德_山东省三农报表合计" xfId="672"/>
    <cellStyle name="差_同德_烟台市2009-2010三农投入和民生统计表" xfId="673"/>
    <cellStyle name="差_同德_沂源县2009-2010年三农及民生投入统计表" xfId="674"/>
    <cellStyle name="差_同德_张店区2009-2010年三农和民生支出统计表(正式" xfId="675"/>
    <cellStyle name="差_同德_周村区2009-2010年三农及民生投入统计表" xfId="676"/>
    <cellStyle name="差_同德_淄川区2009-2010年三农及民生投入统计表" xfId="677"/>
    <cellStyle name="差_潍坊市2009年地方财政基本情况表" xfId="678"/>
    <cellStyle name="差_烟台市2009-2010三农投入和民生统计表" xfId="679"/>
    <cellStyle name="差_沂源县2009-2010年三农及民生投入统计表" xfId="680"/>
    <cellStyle name="差_预备费" xfId="681"/>
    <cellStyle name="差_张店区2009-2010年三农和民生支出统计表(正式" xfId="682"/>
    <cellStyle name="差_周村区2009-2010年三农及民生投入统计表" xfId="683"/>
    <cellStyle name="差_淄川区2009-2010年三农及民生投入统计表" xfId="684"/>
    <cellStyle name="差_自治区本级政府性基金情况表" xfId="685"/>
    <cellStyle name="差_自治区本级政府性基金情况表_08-2014年省级一般公共预算支出执行细化表（附表1）（上会）" xfId="686"/>
    <cellStyle name="差_自治区本级政府性基金情况表_10-2015年省级一般公共预算支出预算细化表（附表3）（上会）" xfId="687"/>
    <cellStyle name="差_自治区本级政府性基金情况表_2014年省级一般公共预算支出执行细化表0108" xfId="688"/>
    <cellStyle name="差_综合组小册子数据（20100730）" xfId="689"/>
    <cellStyle name="常规 10" xfId="690"/>
    <cellStyle name="常规 10 2" xfId="691"/>
    <cellStyle name="常规 10 3" xfId="692"/>
    <cellStyle name="常规 10_【送印】人大报表111(1)(1)" xfId="693"/>
    <cellStyle name="常规 100" xfId="694"/>
    <cellStyle name="常规 101" xfId="695"/>
    <cellStyle name="常规 102" xfId="696"/>
    <cellStyle name="常规 103" xfId="697"/>
    <cellStyle name="常规 104" xfId="698"/>
    <cellStyle name="常规 104 2" xfId="699"/>
    <cellStyle name="常规 104 3" xfId="700"/>
    <cellStyle name="常规 104_预算外专户收支执行" xfId="701"/>
    <cellStyle name="常规 105" xfId="702"/>
    <cellStyle name="常规 105 2" xfId="703"/>
    <cellStyle name="常规 105 3" xfId="704"/>
    <cellStyle name="常规 106" xfId="705"/>
    <cellStyle name="常规 106 2" xfId="706"/>
    <cellStyle name="常规 107" xfId="707"/>
    <cellStyle name="常规 107 2" xfId="708"/>
    <cellStyle name="常规 108" xfId="709"/>
    <cellStyle name="常规 11" xfId="710"/>
    <cellStyle name="常规 11 2" xfId="711"/>
    <cellStyle name="常规 11_【送印】人大报表111(1)(1)" xfId="712"/>
    <cellStyle name="常规 12" xfId="713"/>
    <cellStyle name="常规 12 2" xfId="714"/>
    <cellStyle name="常规 12_【送印】人大报表111(1)(1)" xfId="715"/>
    <cellStyle name="常规 13" xfId="716"/>
    <cellStyle name="常规 13 2" xfId="717"/>
    <cellStyle name="常规 13_【送印】人大报表111(1)(1)" xfId="718"/>
    <cellStyle name="常规 14" xfId="719"/>
    <cellStyle name="常规 14 2" xfId="720"/>
    <cellStyle name="常规 14_【送印】人大报表111(1)(1)" xfId="721"/>
    <cellStyle name="常规 15" xfId="722"/>
    <cellStyle name="常规 15 2" xfId="723"/>
    <cellStyle name="常规 15_【送印】人大报表111(1)(1)" xfId="724"/>
    <cellStyle name="常规 16" xfId="725"/>
    <cellStyle name="常规 16 2" xfId="726"/>
    <cellStyle name="常规 16_【送印】人大报表111(1)(1)" xfId="727"/>
    <cellStyle name="常规 17" xfId="728"/>
    <cellStyle name="常规 18" xfId="729"/>
    <cellStyle name="常规 19" xfId="730"/>
    <cellStyle name="常规 2" xfId="731"/>
    <cellStyle name="常规 2 10" xfId="732"/>
    <cellStyle name="常规 2 10 10" xfId="733"/>
    <cellStyle name="常规 2 10 11" xfId="734"/>
    <cellStyle name="常规 2 10 12" xfId="735"/>
    <cellStyle name="常规 2 10 13" xfId="736"/>
    <cellStyle name="常规 2 10 14" xfId="737"/>
    <cellStyle name="常规 2 10 15" xfId="738"/>
    <cellStyle name="常规 2 10 16" xfId="739"/>
    <cellStyle name="常规 2 10 17" xfId="740"/>
    <cellStyle name="常规 2 10 18" xfId="741"/>
    <cellStyle name="常规 2 10 19" xfId="742"/>
    <cellStyle name="常规 2 10 2" xfId="743"/>
    <cellStyle name="常规 2 10 20" xfId="744"/>
    <cellStyle name="常规 2 10 21" xfId="745"/>
    <cellStyle name="常规 2 10 22" xfId="746"/>
    <cellStyle name="常规 2 10 23" xfId="747"/>
    <cellStyle name="常规 2 10 24" xfId="748"/>
    <cellStyle name="常规 2 10 25" xfId="749"/>
    <cellStyle name="常规 2 10 26" xfId="750"/>
    <cellStyle name="常规 2 10 27" xfId="751"/>
    <cellStyle name="常规 2 10 3" xfId="752"/>
    <cellStyle name="常规 2 10 4" xfId="753"/>
    <cellStyle name="常规 2 10 5" xfId="754"/>
    <cellStyle name="常规 2 10 6" xfId="755"/>
    <cellStyle name="常规 2 10 7" xfId="756"/>
    <cellStyle name="常规 2 10 8" xfId="757"/>
    <cellStyle name="常规 2 10 9" xfId="758"/>
    <cellStyle name="常规 2 11" xfId="759"/>
    <cellStyle name="常规 2 11 10" xfId="760"/>
    <cellStyle name="常规 2 11 11" xfId="761"/>
    <cellStyle name="常规 2 11 12" xfId="762"/>
    <cellStyle name="常规 2 11 13" xfId="763"/>
    <cellStyle name="常规 2 11 14" xfId="764"/>
    <cellStyle name="常规 2 11 15" xfId="765"/>
    <cellStyle name="常规 2 11 16" xfId="766"/>
    <cellStyle name="常规 2 11 17" xfId="767"/>
    <cellStyle name="常规 2 11 18" xfId="768"/>
    <cellStyle name="常规 2 11 19" xfId="769"/>
    <cellStyle name="常规 2 11 2" xfId="770"/>
    <cellStyle name="常规 2 11 20" xfId="771"/>
    <cellStyle name="常规 2 11 21" xfId="772"/>
    <cellStyle name="常规 2 11 22" xfId="773"/>
    <cellStyle name="常规 2 11 23" xfId="774"/>
    <cellStyle name="常规 2 11 24" xfId="775"/>
    <cellStyle name="常规 2 11 25" xfId="776"/>
    <cellStyle name="常规 2 11 26" xfId="777"/>
    <cellStyle name="常规 2 11 27" xfId="778"/>
    <cellStyle name="常规 2 11 3" xfId="779"/>
    <cellStyle name="常规 2 11 4" xfId="780"/>
    <cellStyle name="常规 2 11 5" xfId="781"/>
    <cellStyle name="常规 2 11 6" xfId="782"/>
    <cellStyle name="常规 2 11 7" xfId="783"/>
    <cellStyle name="常规 2 11 8" xfId="784"/>
    <cellStyle name="常规 2 11 9" xfId="785"/>
    <cellStyle name="常规 2 12" xfId="786"/>
    <cellStyle name="常规 2 12 10" xfId="787"/>
    <cellStyle name="常规 2 12 11" xfId="788"/>
    <cellStyle name="常规 2 12 12" xfId="789"/>
    <cellStyle name="常规 2 12 13" xfId="790"/>
    <cellStyle name="常规 2 12 14" xfId="791"/>
    <cellStyle name="常规 2 12 15" xfId="792"/>
    <cellStyle name="常规 2 12 16" xfId="793"/>
    <cellStyle name="常规 2 12 17" xfId="794"/>
    <cellStyle name="常规 2 12 18" xfId="795"/>
    <cellStyle name="常规 2 12 2" xfId="796"/>
    <cellStyle name="常规 2 12 3" xfId="797"/>
    <cellStyle name="常规 2 12 4" xfId="798"/>
    <cellStyle name="常规 2 12 5" xfId="799"/>
    <cellStyle name="常规 2 12 6" xfId="800"/>
    <cellStyle name="常规 2 12 7" xfId="801"/>
    <cellStyle name="常规 2 12 8" xfId="802"/>
    <cellStyle name="常规 2 12 9" xfId="803"/>
    <cellStyle name="常规 2 13" xfId="804"/>
    <cellStyle name="常规 2 14" xfId="805"/>
    <cellStyle name="常规 2 15" xfId="806"/>
    <cellStyle name="常规 2 16" xfId="807"/>
    <cellStyle name="常规 2 17" xfId="808"/>
    <cellStyle name="常规 2 18" xfId="809"/>
    <cellStyle name="常规 2 19" xfId="810"/>
    <cellStyle name="常规 2 2" xfId="811"/>
    <cellStyle name="常规 2 2 10" xfId="812"/>
    <cellStyle name="常规 2 2 11" xfId="813"/>
    <cellStyle name="常规 2 2 12" xfId="814"/>
    <cellStyle name="常规 2 2 13" xfId="815"/>
    <cellStyle name="常规 2 2 14" xfId="816"/>
    <cellStyle name="常规 2 2 15" xfId="817"/>
    <cellStyle name="常规 2 2 16" xfId="818"/>
    <cellStyle name="常规 2 2 17" xfId="819"/>
    <cellStyle name="常规 2 2 18" xfId="820"/>
    <cellStyle name="常规 2 2 19" xfId="821"/>
    <cellStyle name="常规 2 2 2" xfId="822"/>
    <cellStyle name="常规 2 2 2 10" xfId="823"/>
    <cellStyle name="常规 2 2 2 11" xfId="824"/>
    <cellStyle name="常规 2 2 2 12" xfId="825"/>
    <cellStyle name="常规 2 2 2 13" xfId="826"/>
    <cellStyle name="常规 2 2 2 14" xfId="827"/>
    <cellStyle name="常规 2 2 2 15" xfId="828"/>
    <cellStyle name="常规 2 2 2 16" xfId="829"/>
    <cellStyle name="常规 2 2 2 17" xfId="830"/>
    <cellStyle name="常规 2 2 2 18" xfId="831"/>
    <cellStyle name="常规 2 2 2 19" xfId="832"/>
    <cellStyle name="常规 2 2 2 2" xfId="833"/>
    <cellStyle name="常规 2 2 2 2 10" xfId="834"/>
    <cellStyle name="常规 2 2 2 2 11" xfId="835"/>
    <cellStyle name="常规 2 2 2 2 12" xfId="836"/>
    <cellStyle name="常规 2 2 2 2 13" xfId="837"/>
    <cellStyle name="常规 2 2 2 2 14" xfId="838"/>
    <cellStyle name="常规 2 2 2 2 15" xfId="839"/>
    <cellStyle name="常规 2 2 2 2 16" xfId="840"/>
    <cellStyle name="常规 2 2 2 2 2" xfId="841"/>
    <cellStyle name="常规 2 2 2 2 3" xfId="842"/>
    <cellStyle name="常规 2 2 2 2 4" xfId="843"/>
    <cellStyle name="常规 2 2 2 2 5" xfId="844"/>
    <cellStyle name="常规 2 2 2 2 6" xfId="845"/>
    <cellStyle name="常规 2 2 2 2 7" xfId="846"/>
    <cellStyle name="常规 2 2 2 2 8" xfId="847"/>
    <cellStyle name="常规 2 2 2 2 9" xfId="848"/>
    <cellStyle name="常规 2 2 2 20" xfId="849"/>
    <cellStyle name="常规 2 2 2 21" xfId="850"/>
    <cellStyle name="常规 2 2 2 22" xfId="851"/>
    <cellStyle name="常规 2 2 2 23" xfId="852"/>
    <cellStyle name="常规 2 2 2 24" xfId="853"/>
    <cellStyle name="常规 2 2 2 25" xfId="854"/>
    <cellStyle name="常规 2 2 2 26" xfId="855"/>
    <cellStyle name="常规 2 2 2 27" xfId="856"/>
    <cellStyle name="常规 2 2 2 28" xfId="857"/>
    <cellStyle name="常规 2 2 2 29" xfId="858"/>
    <cellStyle name="常规 2 2 2 3" xfId="859"/>
    <cellStyle name="常规 2 2 2 30" xfId="860"/>
    <cellStyle name="常规 2 2 2 31" xfId="861"/>
    <cellStyle name="常规 2 2 2 32" xfId="862"/>
    <cellStyle name="常规 2 2 2 33" xfId="863"/>
    <cellStyle name="常规 2 2 2 34" xfId="864"/>
    <cellStyle name="常规 2 2 2 35" xfId="865"/>
    <cellStyle name="常规 2 2 2 36" xfId="866"/>
    <cellStyle name="常规 2 2 2 37" xfId="867"/>
    <cellStyle name="常规 2 2 2 38" xfId="868"/>
    <cellStyle name="常规 2 2 2 39" xfId="869"/>
    <cellStyle name="常规 2 2 2 4" xfId="870"/>
    <cellStyle name="常规 2 2 2 40" xfId="871"/>
    <cellStyle name="常规 2 2 2 41" xfId="872"/>
    <cellStyle name="常规 2 2 2 42" xfId="873"/>
    <cellStyle name="常规 2 2 2 43" xfId="874"/>
    <cellStyle name="常规 2 2 2 44" xfId="875"/>
    <cellStyle name="常规 2 2 2 45" xfId="876"/>
    <cellStyle name="常规 2 2 2 46" xfId="877"/>
    <cellStyle name="常规 2 2 2 5" xfId="878"/>
    <cellStyle name="常规 2 2 2 6" xfId="879"/>
    <cellStyle name="常规 2 2 2 7" xfId="880"/>
    <cellStyle name="常规 2 2 2 8" xfId="881"/>
    <cellStyle name="常规 2 2 2 9" xfId="882"/>
    <cellStyle name="常规 2 2 20" xfId="883"/>
    <cellStyle name="常规 2 2 21" xfId="884"/>
    <cellStyle name="常规 2 2 22" xfId="885"/>
    <cellStyle name="常规 2 2 23" xfId="886"/>
    <cellStyle name="常规 2 2 24" xfId="887"/>
    <cellStyle name="常规 2 2 25" xfId="888"/>
    <cellStyle name="常规 2 2 26" xfId="889"/>
    <cellStyle name="常规 2 2 27" xfId="890"/>
    <cellStyle name="常规 2 2 28" xfId="891"/>
    <cellStyle name="常规 2 2 29" xfId="892"/>
    <cellStyle name="常规 2 2 3" xfId="893"/>
    <cellStyle name="常规 2 2 3 10" xfId="894"/>
    <cellStyle name="常规 2 2 3 11" xfId="895"/>
    <cellStyle name="常规 2 2 3 12" xfId="896"/>
    <cellStyle name="常规 2 2 3 13" xfId="897"/>
    <cellStyle name="常规 2 2 3 14" xfId="898"/>
    <cellStyle name="常规 2 2 3 15" xfId="899"/>
    <cellStyle name="常规 2 2 3 16" xfId="900"/>
    <cellStyle name="常规 2 2 3 17" xfId="901"/>
    <cellStyle name="常规 2 2 3 18" xfId="902"/>
    <cellStyle name="常规 2 2 3 19" xfId="903"/>
    <cellStyle name="常规 2 2 3 2" xfId="904"/>
    <cellStyle name="常规 2 2 3 2 10" xfId="905"/>
    <cellStyle name="常规 2 2 3 2 11" xfId="906"/>
    <cellStyle name="常规 2 2 3 2 12" xfId="907"/>
    <cellStyle name="常规 2 2 3 2 13" xfId="908"/>
    <cellStyle name="常规 2 2 3 2 14" xfId="909"/>
    <cellStyle name="常规 2 2 3 2 15" xfId="910"/>
    <cellStyle name="常规 2 2 3 2 16" xfId="911"/>
    <cellStyle name="常规 2 2 3 2 2" xfId="912"/>
    <cellStyle name="常规 2 2 3 2 3" xfId="913"/>
    <cellStyle name="常规 2 2 3 2 4" xfId="914"/>
    <cellStyle name="常规 2 2 3 2 5" xfId="915"/>
    <cellStyle name="常规 2 2 3 2 6" xfId="916"/>
    <cellStyle name="常规 2 2 3 2 7" xfId="917"/>
    <cellStyle name="常规 2 2 3 2 8" xfId="918"/>
    <cellStyle name="常规 2 2 3 2 9" xfId="919"/>
    <cellStyle name="常规 2 2 3 20" xfId="920"/>
    <cellStyle name="常规 2 2 3 21" xfId="921"/>
    <cellStyle name="常规 2 2 3 22" xfId="922"/>
    <cellStyle name="常规 2 2 3 23" xfId="923"/>
    <cellStyle name="常规 2 2 3 24" xfId="924"/>
    <cellStyle name="常规 2 2 3 25" xfId="925"/>
    <cellStyle name="常规 2 2 3 26" xfId="926"/>
    <cellStyle name="常规 2 2 3 27" xfId="927"/>
    <cellStyle name="常规 2 2 3 28" xfId="928"/>
    <cellStyle name="常规 2 2 3 29" xfId="929"/>
    <cellStyle name="常规 2 2 3 3" xfId="930"/>
    <cellStyle name="常规 2 2 3 4" xfId="931"/>
    <cellStyle name="常规 2 2 3 5" xfId="932"/>
    <cellStyle name="常规 2 2 3 6" xfId="933"/>
    <cellStyle name="常规 2 2 3 7" xfId="934"/>
    <cellStyle name="常规 2 2 3 8" xfId="935"/>
    <cellStyle name="常规 2 2 3 9" xfId="936"/>
    <cellStyle name="常规 2 2 3_2016年省级收入和财力预计情况表（2015-12-19更新11月份数据）" xfId="937"/>
    <cellStyle name="常规 2 2 30" xfId="938"/>
    <cellStyle name="常规 2 2 31" xfId="939"/>
    <cellStyle name="常规 2 2 32" xfId="940"/>
    <cellStyle name="常规 2 2 33" xfId="941"/>
    <cellStyle name="常规 2 2 34" xfId="942"/>
    <cellStyle name="常规 2 2 35" xfId="943"/>
    <cellStyle name="常规 2 2 36" xfId="944"/>
    <cellStyle name="常规 2 2 37" xfId="945"/>
    <cellStyle name="常规 2 2 38" xfId="946"/>
    <cellStyle name="常规 2 2 39" xfId="947"/>
    <cellStyle name="常规 2 2 4" xfId="948"/>
    <cellStyle name="常规 2 2 4 10" xfId="949"/>
    <cellStyle name="常规 2 2 4 11" xfId="950"/>
    <cellStyle name="常规 2 2 4 12" xfId="951"/>
    <cellStyle name="常规 2 2 4 13" xfId="952"/>
    <cellStyle name="常规 2 2 4 14" xfId="953"/>
    <cellStyle name="常规 2 2 4 15" xfId="954"/>
    <cellStyle name="常规 2 2 4 16" xfId="955"/>
    <cellStyle name="常规 2 2 4 17" xfId="956"/>
    <cellStyle name="常规 2 2 4 18" xfId="957"/>
    <cellStyle name="常规 2 2 4 19" xfId="958"/>
    <cellStyle name="常规 2 2 4 2" xfId="959"/>
    <cellStyle name="常规 2 2 4 20" xfId="960"/>
    <cellStyle name="常规 2 2 4 21" xfId="961"/>
    <cellStyle name="常规 2 2 4 22" xfId="962"/>
    <cellStyle name="常规 2 2 4 23" xfId="963"/>
    <cellStyle name="常规 2 2 4 24" xfId="964"/>
    <cellStyle name="常规 2 2 4 25" xfId="965"/>
    <cellStyle name="常规 2 2 4 26" xfId="966"/>
    <cellStyle name="常规 2 2 4 27" xfId="967"/>
    <cellStyle name="常规 2 2 4 28" xfId="968"/>
    <cellStyle name="常规 2 2 4 3" xfId="969"/>
    <cellStyle name="常规 2 2 4 4" xfId="970"/>
    <cellStyle name="常规 2 2 4 5" xfId="971"/>
    <cellStyle name="常规 2 2 4 6" xfId="972"/>
    <cellStyle name="常规 2 2 4 7" xfId="973"/>
    <cellStyle name="常规 2 2 4 8" xfId="974"/>
    <cellStyle name="常规 2 2 4 9" xfId="975"/>
    <cellStyle name="常规 2 2 40" xfId="976"/>
    <cellStyle name="常规 2 2 41" xfId="977"/>
    <cellStyle name="常规 2 2 42" xfId="978"/>
    <cellStyle name="常规 2 2 43" xfId="979"/>
    <cellStyle name="常规 2 2 44" xfId="980"/>
    <cellStyle name="常规 2 2 45" xfId="981"/>
    <cellStyle name="常规 2 2 46" xfId="982"/>
    <cellStyle name="常规 2 2 47" xfId="983"/>
    <cellStyle name="常规 2 2 48" xfId="984"/>
    <cellStyle name="常规 2 2 49" xfId="985"/>
    <cellStyle name="常规 2 2 5" xfId="986"/>
    <cellStyle name="常规 2 2 5 10" xfId="987"/>
    <cellStyle name="常规 2 2 5 2" xfId="988"/>
    <cellStyle name="常规 2 2 5 3" xfId="989"/>
    <cellStyle name="常规 2 2 5 4" xfId="990"/>
    <cellStyle name="常规 2 2 5 5" xfId="991"/>
    <cellStyle name="常规 2 2 5 6" xfId="992"/>
    <cellStyle name="常规 2 2 5 7" xfId="993"/>
    <cellStyle name="常规 2 2 5 8" xfId="994"/>
    <cellStyle name="常规 2 2 5 9" xfId="995"/>
    <cellStyle name="常规 2 2 50" xfId="996"/>
    <cellStyle name="常规 2 2 51" xfId="997"/>
    <cellStyle name="常规 2 2 52" xfId="998"/>
    <cellStyle name="常规 2 2 53" xfId="999"/>
    <cellStyle name="常规 2 2 54" xfId="1000"/>
    <cellStyle name="常规 2 2 55" xfId="1001"/>
    <cellStyle name="常规 2 2 56" xfId="1002"/>
    <cellStyle name="常规 2 2 57" xfId="1003"/>
    <cellStyle name="常规 2 2 58" xfId="1004"/>
    <cellStyle name="常规 2 2 59" xfId="1005"/>
    <cellStyle name="常规 2 2 6" xfId="1006"/>
    <cellStyle name="常规 2 2 60" xfId="1007"/>
    <cellStyle name="常规 2 2 61" xfId="1008"/>
    <cellStyle name="常规 2 2 62" xfId="1009"/>
    <cellStyle name="常规 2 2 63" xfId="1010"/>
    <cellStyle name="常规 2 2 64" xfId="1011"/>
    <cellStyle name="常规 2 2 7" xfId="1012"/>
    <cellStyle name="常规 2 2 8" xfId="1013"/>
    <cellStyle name="常规 2 2 9" xfId="1014"/>
    <cellStyle name="常规 2 2_【送印】人大报表111(1)(1)" xfId="1015"/>
    <cellStyle name="常规 2 20" xfId="1016"/>
    <cellStyle name="常规 2 21" xfId="1017"/>
    <cellStyle name="常规 2 22" xfId="1018"/>
    <cellStyle name="常规 2 23" xfId="1019"/>
    <cellStyle name="常规 2 24" xfId="1020"/>
    <cellStyle name="常规 2 25" xfId="1021"/>
    <cellStyle name="常规 2 26" xfId="1022"/>
    <cellStyle name="常规 2 27" xfId="1023"/>
    <cellStyle name="常规 2 28" xfId="1024"/>
    <cellStyle name="常规 2 29" xfId="1025"/>
    <cellStyle name="常规 2 3" xfId="1026"/>
    <cellStyle name="常规 2 3 10" xfId="1027"/>
    <cellStyle name="常规 2 3 11" xfId="1028"/>
    <cellStyle name="常规 2 3 12" xfId="1029"/>
    <cellStyle name="常规 2 3 13" xfId="1030"/>
    <cellStyle name="常规 2 3 14" xfId="1031"/>
    <cellStyle name="常规 2 3 15" xfId="1032"/>
    <cellStyle name="常规 2 3 16" xfId="1033"/>
    <cellStyle name="常规 2 3 17" xfId="1034"/>
    <cellStyle name="常规 2 3 18" xfId="1035"/>
    <cellStyle name="常规 2 3 19" xfId="1036"/>
    <cellStyle name="常规 2 3 2" xfId="1037"/>
    <cellStyle name="常规 2 3 2 10" xfId="1038"/>
    <cellStyle name="常规 2 3 2 11" xfId="1039"/>
    <cellStyle name="常规 2 3 2 12" xfId="1040"/>
    <cellStyle name="常规 2 3 2 13" xfId="1041"/>
    <cellStyle name="常规 2 3 2 14" xfId="1042"/>
    <cellStyle name="常规 2 3 2 15" xfId="1043"/>
    <cellStyle name="常规 2 3 2 16" xfId="1044"/>
    <cellStyle name="常规 2 3 2 17" xfId="1045"/>
    <cellStyle name="常规 2 3 2 18" xfId="1046"/>
    <cellStyle name="常规 2 3 2 19" xfId="1047"/>
    <cellStyle name="常规 2 3 2 2" xfId="1048"/>
    <cellStyle name="常规 2 3 2 2 10" xfId="1049"/>
    <cellStyle name="常规 2 3 2 2 11" xfId="1050"/>
    <cellStyle name="常规 2 3 2 2 12" xfId="1051"/>
    <cellStyle name="常规 2 3 2 2 13" xfId="1052"/>
    <cellStyle name="常规 2 3 2 2 14" xfId="1053"/>
    <cellStyle name="常规 2 3 2 2 15" xfId="1054"/>
    <cellStyle name="常规 2 3 2 2 16" xfId="1055"/>
    <cellStyle name="常规 2 3 2 2 2" xfId="1056"/>
    <cellStyle name="常规 2 3 2 2 3" xfId="1057"/>
    <cellStyle name="常规 2 3 2 2 4" xfId="1058"/>
    <cellStyle name="常规 2 3 2 2 5" xfId="1059"/>
    <cellStyle name="常规 2 3 2 2 6" xfId="1060"/>
    <cellStyle name="常规 2 3 2 2 7" xfId="1061"/>
    <cellStyle name="常规 2 3 2 2 8" xfId="1062"/>
    <cellStyle name="常规 2 3 2 2 9" xfId="1063"/>
    <cellStyle name="常规 2 3 2 20" xfId="1064"/>
    <cellStyle name="常规 2 3 2 21" xfId="1065"/>
    <cellStyle name="常规 2 3 2 22" xfId="1066"/>
    <cellStyle name="常规 2 3 2 23" xfId="1067"/>
    <cellStyle name="常规 2 3 2 24" xfId="1068"/>
    <cellStyle name="常规 2 3 2 25" xfId="1069"/>
    <cellStyle name="常规 2 3 2 26" xfId="1070"/>
    <cellStyle name="常规 2 3 2 27" xfId="1071"/>
    <cellStyle name="常规 2 3 2 28" xfId="1072"/>
    <cellStyle name="常规 2 3 2 29" xfId="1073"/>
    <cellStyle name="常规 2 3 2 3" xfId="1074"/>
    <cellStyle name="常规 2 3 2 30" xfId="1075"/>
    <cellStyle name="常规 2 3 2 31" xfId="1076"/>
    <cellStyle name="常规 2 3 2 32" xfId="1077"/>
    <cellStyle name="常规 2 3 2 33" xfId="1078"/>
    <cellStyle name="常规 2 3 2 34" xfId="1079"/>
    <cellStyle name="常规 2 3 2 35" xfId="1080"/>
    <cellStyle name="常规 2 3 2 36" xfId="1081"/>
    <cellStyle name="常规 2 3 2 37" xfId="1082"/>
    <cellStyle name="常规 2 3 2 38" xfId="1083"/>
    <cellStyle name="常规 2 3 2 39" xfId="1084"/>
    <cellStyle name="常规 2 3 2 4" xfId="1085"/>
    <cellStyle name="常规 2 3 2 40" xfId="1086"/>
    <cellStyle name="常规 2 3 2 41" xfId="1087"/>
    <cellStyle name="常规 2 3 2 42" xfId="1088"/>
    <cellStyle name="常规 2 3 2 43" xfId="1089"/>
    <cellStyle name="常规 2 3 2 44" xfId="1090"/>
    <cellStyle name="常规 2 3 2 45" xfId="1091"/>
    <cellStyle name="常规 2 3 2 46" xfId="1092"/>
    <cellStyle name="常规 2 3 2 5" xfId="1093"/>
    <cellStyle name="常规 2 3 2 6" xfId="1094"/>
    <cellStyle name="常规 2 3 2 7" xfId="1095"/>
    <cellStyle name="常规 2 3 2 8" xfId="1096"/>
    <cellStyle name="常规 2 3 2 9" xfId="1097"/>
    <cellStyle name="常规 2 3 20" xfId="1098"/>
    <cellStyle name="常规 2 3 21" xfId="1099"/>
    <cellStyle name="常规 2 3 22" xfId="1100"/>
    <cellStyle name="常规 2 3 23" xfId="1101"/>
    <cellStyle name="常规 2 3 24" xfId="1102"/>
    <cellStyle name="常规 2 3 25" xfId="1103"/>
    <cellStyle name="常规 2 3 26" xfId="1104"/>
    <cellStyle name="常规 2 3 27" xfId="1105"/>
    <cellStyle name="常规 2 3 28" xfId="1106"/>
    <cellStyle name="常规 2 3 29" xfId="1107"/>
    <cellStyle name="常规 2 3 3" xfId="1108"/>
    <cellStyle name="常规 2 3 3 10" xfId="1109"/>
    <cellStyle name="常规 2 3 3 11" xfId="1110"/>
    <cellStyle name="常规 2 3 3 12" xfId="1111"/>
    <cellStyle name="常规 2 3 3 13" xfId="1112"/>
    <cellStyle name="常规 2 3 3 14" xfId="1113"/>
    <cellStyle name="常规 2 3 3 15" xfId="1114"/>
    <cellStyle name="常规 2 3 3 16" xfId="1115"/>
    <cellStyle name="常规 2 3 3 17" xfId="1116"/>
    <cellStyle name="常规 2 3 3 18" xfId="1117"/>
    <cellStyle name="常规 2 3 3 19" xfId="1118"/>
    <cellStyle name="常规 2 3 3 2" xfId="1119"/>
    <cellStyle name="常规 2 3 3 2 10" xfId="1120"/>
    <cellStyle name="常规 2 3 3 2 11" xfId="1121"/>
    <cellStyle name="常规 2 3 3 2 12" xfId="1122"/>
    <cellStyle name="常规 2 3 3 2 13" xfId="1123"/>
    <cellStyle name="常规 2 3 3 2 14" xfId="1124"/>
    <cellStyle name="常规 2 3 3 2 15" xfId="1125"/>
    <cellStyle name="常规 2 3 3 2 16" xfId="1126"/>
    <cellStyle name="常规 2 3 3 2 2" xfId="1127"/>
    <cellStyle name="常规 2 3 3 2 3" xfId="1128"/>
    <cellStyle name="常规 2 3 3 2 4" xfId="1129"/>
    <cellStyle name="常规 2 3 3 2 5" xfId="1130"/>
    <cellStyle name="常规 2 3 3 2 6" xfId="1131"/>
    <cellStyle name="常规 2 3 3 2 7" xfId="1132"/>
    <cellStyle name="常规 2 3 3 2 8" xfId="1133"/>
    <cellStyle name="常规 2 3 3 2 9" xfId="1134"/>
    <cellStyle name="常规 2 3 3 20" xfId="1135"/>
    <cellStyle name="常规 2 3 3 21" xfId="1136"/>
    <cellStyle name="常规 2 3 3 22" xfId="1137"/>
    <cellStyle name="常规 2 3 3 23" xfId="1138"/>
    <cellStyle name="常规 2 3 3 24" xfId="1139"/>
    <cellStyle name="常规 2 3 3 25" xfId="1140"/>
    <cellStyle name="常规 2 3 3 26" xfId="1141"/>
    <cellStyle name="常规 2 3 3 27" xfId="1142"/>
    <cellStyle name="常规 2 3 3 28" xfId="1143"/>
    <cellStyle name="常规 2 3 3 29" xfId="1144"/>
    <cellStyle name="常规 2 3 3 3" xfId="1145"/>
    <cellStyle name="常规 2 3 3 4" xfId="1146"/>
    <cellStyle name="常规 2 3 3 5" xfId="1147"/>
    <cellStyle name="常规 2 3 3 6" xfId="1148"/>
    <cellStyle name="常规 2 3 3 7" xfId="1149"/>
    <cellStyle name="常规 2 3 3 8" xfId="1150"/>
    <cellStyle name="常规 2 3 3 9" xfId="1151"/>
    <cellStyle name="常规 2 3 30" xfId="1152"/>
    <cellStyle name="常规 2 3 31" xfId="1153"/>
    <cellStyle name="常规 2 3 32" xfId="1154"/>
    <cellStyle name="常规 2 3 33" xfId="1155"/>
    <cellStyle name="常规 2 3 34" xfId="1156"/>
    <cellStyle name="常规 2 3 35" xfId="1157"/>
    <cellStyle name="常规 2 3 36" xfId="1158"/>
    <cellStyle name="常规 2 3 37" xfId="1159"/>
    <cellStyle name="常规 2 3 38" xfId="1160"/>
    <cellStyle name="常规 2 3 39" xfId="1161"/>
    <cellStyle name="常规 2 3 4" xfId="1162"/>
    <cellStyle name="常规 2 3 4 10" xfId="1163"/>
    <cellStyle name="常规 2 3 4 11" xfId="1164"/>
    <cellStyle name="常规 2 3 4 12" xfId="1165"/>
    <cellStyle name="常规 2 3 4 13" xfId="1166"/>
    <cellStyle name="常规 2 3 4 14" xfId="1167"/>
    <cellStyle name="常规 2 3 4 15" xfId="1168"/>
    <cellStyle name="常规 2 3 4 16" xfId="1169"/>
    <cellStyle name="常规 2 3 4 17" xfId="1170"/>
    <cellStyle name="常规 2 3 4 18" xfId="1171"/>
    <cellStyle name="常规 2 3 4 19" xfId="1172"/>
    <cellStyle name="常规 2 3 4 2" xfId="1173"/>
    <cellStyle name="常规 2 3 4 20" xfId="1174"/>
    <cellStyle name="常规 2 3 4 21" xfId="1175"/>
    <cellStyle name="常规 2 3 4 22" xfId="1176"/>
    <cellStyle name="常规 2 3 4 23" xfId="1177"/>
    <cellStyle name="常规 2 3 4 24" xfId="1178"/>
    <cellStyle name="常规 2 3 4 25" xfId="1179"/>
    <cellStyle name="常规 2 3 4 26" xfId="1180"/>
    <cellStyle name="常规 2 3 4 27" xfId="1181"/>
    <cellStyle name="常规 2 3 4 28" xfId="1182"/>
    <cellStyle name="常规 2 3 4 3" xfId="1183"/>
    <cellStyle name="常规 2 3 4 4" xfId="1184"/>
    <cellStyle name="常规 2 3 4 5" xfId="1185"/>
    <cellStyle name="常规 2 3 4 6" xfId="1186"/>
    <cellStyle name="常规 2 3 4 7" xfId="1187"/>
    <cellStyle name="常规 2 3 4 8" xfId="1188"/>
    <cellStyle name="常规 2 3 4 9" xfId="1189"/>
    <cellStyle name="常规 2 3 40" xfId="1190"/>
    <cellStyle name="常规 2 3 41" xfId="1191"/>
    <cellStyle name="常规 2 3 42" xfId="1192"/>
    <cellStyle name="常规 2 3 43" xfId="1193"/>
    <cellStyle name="常规 2 3 44" xfId="1194"/>
    <cellStyle name="常规 2 3 45" xfId="1195"/>
    <cellStyle name="常规 2 3 46" xfId="1196"/>
    <cellStyle name="常规 2 3 47" xfId="1197"/>
    <cellStyle name="常规 2 3 48" xfId="1198"/>
    <cellStyle name="常规 2 3 49" xfId="1199"/>
    <cellStyle name="常规 2 3 5" xfId="1200"/>
    <cellStyle name="常规 2 3 5 10" xfId="1201"/>
    <cellStyle name="常规 2 3 5 2" xfId="1202"/>
    <cellStyle name="常规 2 3 5 3" xfId="1203"/>
    <cellStyle name="常规 2 3 5 4" xfId="1204"/>
    <cellStyle name="常规 2 3 5 5" xfId="1205"/>
    <cellStyle name="常规 2 3 5 6" xfId="1206"/>
    <cellStyle name="常规 2 3 5 7" xfId="1207"/>
    <cellStyle name="常规 2 3 5 8" xfId="1208"/>
    <cellStyle name="常规 2 3 5 9" xfId="1209"/>
    <cellStyle name="常规 2 3 50" xfId="1210"/>
    <cellStyle name="常规 2 3 51" xfId="1211"/>
    <cellStyle name="常规 2 3 52" xfId="1212"/>
    <cellStyle name="常规 2 3 53" xfId="1213"/>
    <cellStyle name="常规 2 3 54" xfId="1214"/>
    <cellStyle name="常规 2 3 55" xfId="1215"/>
    <cellStyle name="常规 2 3 56" xfId="1216"/>
    <cellStyle name="常规 2 3 57" xfId="1217"/>
    <cellStyle name="常规 2 3 58" xfId="1218"/>
    <cellStyle name="常规 2 3 59" xfId="1219"/>
    <cellStyle name="常规 2 3 6" xfId="1220"/>
    <cellStyle name="常规 2 3 60" xfId="1221"/>
    <cellStyle name="常规 2 3 61" xfId="1222"/>
    <cellStyle name="常规 2 3 62" xfId="1223"/>
    <cellStyle name="常规 2 3 63" xfId="1224"/>
    <cellStyle name="常规 2 3 64" xfId="1225"/>
    <cellStyle name="常规 2 3 7" xfId="1226"/>
    <cellStyle name="常规 2 3 8" xfId="1227"/>
    <cellStyle name="常规 2 3 9" xfId="1228"/>
    <cellStyle name="常规 2 3_Book1" xfId="1229"/>
    <cellStyle name="常规 2 30" xfId="1230"/>
    <cellStyle name="常规 2 31" xfId="1231"/>
    <cellStyle name="常规 2 32" xfId="1232"/>
    <cellStyle name="常规 2 33" xfId="1233"/>
    <cellStyle name="常规 2 34" xfId="1234"/>
    <cellStyle name="常规 2 35" xfId="1235"/>
    <cellStyle name="常规 2 36" xfId="1236"/>
    <cellStyle name="常规 2 37" xfId="1237"/>
    <cellStyle name="常规 2 38" xfId="1238"/>
    <cellStyle name="常规 2 39" xfId="1239"/>
    <cellStyle name="常规 2 4" xfId="1240"/>
    <cellStyle name="常规 2 4 10" xfId="1241"/>
    <cellStyle name="常规 2 4 11" xfId="1242"/>
    <cellStyle name="常规 2 4 12" xfId="1243"/>
    <cellStyle name="常规 2 4 13" xfId="1244"/>
    <cellStyle name="常规 2 4 14" xfId="1245"/>
    <cellStyle name="常规 2 4 15" xfId="1246"/>
    <cellStyle name="常规 2 4 16" xfId="1247"/>
    <cellStyle name="常规 2 4 17" xfId="1248"/>
    <cellStyle name="常规 2 4 18" xfId="1249"/>
    <cellStyle name="常规 2 4 19" xfId="1250"/>
    <cellStyle name="常规 2 4 2" xfId="1251"/>
    <cellStyle name="常规 2 4 2 10" xfId="1252"/>
    <cellStyle name="常规 2 4 2 11" xfId="1253"/>
    <cellStyle name="常规 2 4 2 12" xfId="1254"/>
    <cellStyle name="常规 2 4 2 13" xfId="1255"/>
    <cellStyle name="常规 2 4 2 14" xfId="1256"/>
    <cellStyle name="常规 2 4 2 15" xfId="1257"/>
    <cellStyle name="常规 2 4 2 16" xfId="1258"/>
    <cellStyle name="常规 2 4 2 17" xfId="1259"/>
    <cellStyle name="常规 2 4 2 18" xfId="1260"/>
    <cellStyle name="常规 2 4 2 19" xfId="1261"/>
    <cellStyle name="常规 2 4 2 2" xfId="1262"/>
    <cellStyle name="常规 2 4 2 2 10" xfId="1263"/>
    <cellStyle name="常规 2 4 2 2 11" xfId="1264"/>
    <cellStyle name="常规 2 4 2 2 12" xfId="1265"/>
    <cellStyle name="常规 2 4 2 2 13" xfId="1266"/>
    <cellStyle name="常规 2 4 2 2 14" xfId="1267"/>
    <cellStyle name="常规 2 4 2 2 15" xfId="1268"/>
    <cellStyle name="常规 2 4 2 2 16" xfId="1269"/>
    <cellStyle name="常规 2 4 2 2 2" xfId="1270"/>
    <cellStyle name="常规 2 4 2 2 3" xfId="1271"/>
    <cellStyle name="常规 2 4 2 2 4" xfId="1272"/>
    <cellStyle name="常规 2 4 2 2 5" xfId="1273"/>
    <cellStyle name="常规 2 4 2 2 6" xfId="1274"/>
    <cellStyle name="常规 2 4 2 2 7" xfId="1275"/>
    <cellStyle name="常规 2 4 2 2 8" xfId="1276"/>
    <cellStyle name="常规 2 4 2 2 9" xfId="1277"/>
    <cellStyle name="常规 2 4 2 20" xfId="1278"/>
    <cellStyle name="常规 2 4 2 21" xfId="1279"/>
    <cellStyle name="常规 2 4 2 22" xfId="1280"/>
    <cellStyle name="常规 2 4 2 23" xfId="1281"/>
    <cellStyle name="常规 2 4 2 24" xfId="1282"/>
    <cellStyle name="常规 2 4 2 25" xfId="1283"/>
    <cellStyle name="常规 2 4 2 26" xfId="1284"/>
    <cellStyle name="常规 2 4 2 27" xfId="1285"/>
    <cellStyle name="常规 2 4 2 28" xfId="1286"/>
    <cellStyle name="常规 2 4 2 29" xfId="1287"/>
    <cellStyle name="常规 2 4 2 3" xfId="1288"/>
    <cellStyle name="常规 2 4 2 30" xfId="1289"/>
    <cellStyle name="常规 2 4 2 31" xfId="1290"/>
    <cellStyle name="常规 2 4 2 32" xfId="1291"/>
    <cellStyle name="常规 2 4 2 33" xfId="1292"/>
    <cellStyle name="常规 2 4 2 34" xfId="1293"/>
    <cellStyle name="常规 2 4 2 35" xfId="1294"/>
    <cellStyle name="常规 2 4 2 36" xfId="1295"/>
    <cellStyle name="常规 2 4 2 37" xfId="1296"/>
    <cellStyle name="常规 2 4 2 38" xfId="1297"/>
    <cellStyle name="常规 2 4 2 39" xfId="1298"/>
    <cellStyle name="常规 2 4 2 4" xfId="1299"/>
    <cellStyle name="常规 2 4 2 40" xfId="1300"/>
    <cellStyle name="常规 2 4 2 41" xfId="1301"/>
    <cellStyle name="常规 2 4 2 42" xfId="1302"/>
    <cellStyle name="常规 2 4 2 43" xfId="1303"/>
    <cellStyle name="常规 2 4 2 44" xfId="1304"/>
    <cellStyle name="常规 2 4 2 45" xfId="1305"/>
    <cellStyle name="常规 2 4 2 46" xfId="1306"/>
    <cellStyle name="常规 2 4 2 5" xfId="1307"/>
    <cellStyle name="常规 2 4 2 6" xfId="1308"/>
    <cellStyle name="常规 2 4 2 7" xfId="1309"/>
    <cellStyle name="常规 2 4 2 8" xfId="1310"/>
    <cellStyle name="常规 2 4 2 9" xfId="1311"/>
    <cellStyle name="常规 2 4 20" xfId="1312"/>
    <cellStyle name="常规 2 4 21" xfId="1313"/>
    <cellStyle name="常规 2 4 22" xfId="1314"/>
    <cellStyle name="常规 2 4 23" xfId="1315"/>
    <cellStyle name="常规 2 4 24" xfId="1316"/>
    <cellStyle name="常规 2 4 25" xfId="1317"/>
    <cellStyle name="常规 2 4 26" xfId="1318"/>
    <cellStyle name="常规 2 4 27" xfId="1319"/>
    <cellStyle name="常规 2 4 28" xfId="1320"/>
    <cellStyle name="常规 2 4 29" xfId="1321"/>
    <cellStyle name="常规 2 4 3" xfId="1322"/>
    <cellStyle name="常规 2 4 3 10" xfId="1323"/>
    <cellStyle name="常规 2 4 3 11" xfId="1324"/>
    <cellStyle name="常规 2 4 3 12" xfId="1325"/>
    <cellStyle name="常规 2 4 3 13" xfId="1326"/>
    <cellStyle name="常规 2 4 3 14" xfId="1327"/>
    <cellStyle name="常规 2 4 3 15" xfId="1328"/>
    <cellStyle name="常规 2 4 3 16" xfId="1329"/>
    <cellStyle name="常规 2 4 3 17" xfId="1330"/>
    <cellStyle name="常规 2 4 3 18" xfId="1331"/>
    <cellStyle name="常规 2 4 3 19" xfId="1332"/>
    <cellStyle name="常规 2 4 3 2" xfId="1333"/>
    <cellStyle name="常规 2 4 3 2 10" xfId="1334"/>
    <cellStyle name="常规 2 4 3 2 11" xfId="1335"/>
    <cellStyle name="常规 2 4 3 2 12" xfId="1336"/>
    <cellStyle name="常规 2 4 3 2 13" xfId="1337"/>
    <cellStyle name="常规 2 4 3 2 14" xfId="1338"/>
    <cellStyle name="常规 2 4 3 2 15" xfId="1339"/>
    <cellStyle name="常规 2 4 3 2 16" xfId="1340"/>
    <cellStyle name="常规 2 4 3 2 2" xfId="1341"/>
    <cellStyle name="常规 2 4 3 2 3" xfId="1342"/>
    <cellStyle name="常规 2 4 3 2 4" xfId="1343"/>
    <cellStyle name="常规 2 4 3 2 5" xfId="1344"/>
    <cellStyle name="常规 2 4 3 2 6" xfId="1345"/>
    <cellStyle name="常规 2 4 3 2 7" xfId="1346"/>
    <cellStyle name="常规 2 4 3 2 8" xfId="1347"/>
    <cellStyle name="常规 2 4 3 2 9" xfId="1348"/>
    <cellStyle name="常规 2 4 3 20" xfId="1349"/>
    <cellStyle name="常规 2 4 3 21" xfId="1350"/>
    <cellStyle name="常规 2 4 3 22" xfId="1351"/>
    <cellStyle name="常规 2 4 3 23" xfId="1352"/>
    <cellStyle name="常规 2 4 3 24" xfId="1353"/>
    <cellStyle name="常规 2 4 3 25" xfId="1354"/>
    <cellStyle name="常规 2 4 3 26" xfId="1355"/>
    <cellStyle name="常规 2 4 3 27" xfId="1356"/>
    <cellStyle name="常规 2 4 3 28" xfId="1357"/>
    <cellStyle name="常规 2 4 3 29" xfId="1358"/>
    <cellStyle name="常规 2 4 3 3" xfId="1359"/>
    <cellStyle name="常规 2 4 3 4" xfId="1360"/>
    <cellStyle name="常规 2 4 3 5" xfId="1361"/>
    <cellStyle name="常规 2 4 3 6" xfId="1362"/>
    <cellStyle name="常规 2 4 3 7" xfId="1363"/>
    <cellStyle name="常规 2 4 3 8" xfId="1364"/>
    <cellStyle name="常规 2 4 3 9" xfId="1365"/>
    <cellStyle name="常规 2 4 3_支出按经济分类" xfId="1366"/>
    <cellStyle name="常规 2 4 30" xfId="1367"/>
    <cellStyle name="常规 2 4 31" xfId="1368"/>
    <cellStyle name="常规 2 4 32" xfId="1369"/>
    <cellStyle name="常规 2 4 33" xfId="1370"/>
    <cellStyle name="常规 2 4 34" xfId="1371"/>
    <cellStyle name="常规 2 4 35" xfId="1372"/>
    <cellStyle name="常规 2 4 36" xfId="1373"/>
    <cellStyle name="常规 2 4 37" xfId="1374"/>
    <cellStyle name="常规 2 4 38" xfId="1375"/>
    <cellStyle name="常规 2 4 39" xfId="1376"/>
    <cellStyle name="常规 2 4 4" xfId="1377"/>
    <cellStyle name="常规 2 4 4 10" xfId="1378"/>
    <cellStyle name="常规 2 4 4 11" xfId="1379"/>
    <cellStyle name="常规 2 4 4 12" xfId="1380"/>
    <cellStyle name="常规 2 4 4 13" xfId="1381"/>
    <cellStyle name="常规 2 4 4 14" xfId="1382"/>
    <cellStyle name="常规 2 4 4 15" xfId="1383"/>
    <cellStyle name="常规 2 4 4 16" xfId="1384"/>
    <cellStyle name="常规 2 4 4 17" xfId="1385"/>
    <cellStyle name="常规 2 4 4 18" xfId="1386"/>
    <cellStyle name="常规 2 4 4 19" xfId="1387"/>
    <cellStyle name="常规 2 4 4 2" xfId="1388"/>
    <cellStyle name="常规 2 4 4 20" xfId="1389"/>
    <cellStyle name="常规 2 4 4 21" xfId="1390"/>
    <cellStyle name="常规 2 4 4 22" xfId="1391"/>
    <cellStyle name="常规 2 4 4 23" xfId="1392"/>
    <cellStyle name="常规 2 4 4 24" xfId="1393"/>
    <cellStyle name="常规 2 4 4 25" xfId="1394"/>
    <cellStyle name="常规 2 4 4 26" xfId="1395"/>
    <cellStyle name="常规 2 4 4 27" xfId="1396"/>
    <cellStyle name="常规 2 4 4 28" xfId="1397"/>
    <cellStyle name="常规 2 4 4 3" xfId="1398"/>
    <cellStyle name="常规 2 4 4 4" xfId="1399"/>
    <cellStyle name="常规 2 4 4 5" xfId="1400"/>
    <cellStyle name="常规 2 4 4 6" xfId="1401"/>
    <cellStyle name="常规 2 4 4 7" xfId="1402"/>
    <cellStyle name="常规 2 4 4 8" xfId="1403"/>
    <cellStyle name="常规 2 4 4 9" xfId="1404"/>
    <cellStyle name="常规 2 4 40" xfId="1405"/>
    <cellStyle name="常规 2 4 41" xfId="1406"/>
    <cellStyle name="常规 2 4 42" xfId="1407"/>
    <cellStyle name="常规 2 4 43" xfId="1408"/>
    <cellStyle name="常规 2 4 44" xfId="1409"/>
    <cellStyle name="常规 2 4 45" xfId="1410"/>
    <cellStyle name="常规 2 4 46" xfId="1411"/>
    <cellStyle name="常规 2 4 47" xfId="1412"/>
    <cellStyle name="常规 2 4 48" xfId="1413"/>
    <cellStyle name="常规 2 4 49" xfId="1414"/>
    <cellStyle name="常规 2 4 5" xfId="1415"/>
    <cellStyle name="常规 2 4 5 10" xfId="1416"/>
    <cellStyle name="常规 2 4 5 2" xfId="1417"/>
    <cellStyle name="常规 2 4 5 3" xfId="1418"/>
    <cellStyle name="常规 2 4 5 4" xfId="1419"/>
    <cellStyle name="常规 2 4 5 5" xfId="1420"/>
    <cellStyle name="常规 2 4 5 6" xfId="1421"/>
    <cellStyle name="常规 2 4 5 7" xfId="1422"/>
    <cellStyle name="常规 2 4 5 8" xfId="1423"/>
    <cellStyle name="常规 2 4 5 9" xfId="1424"/>
    <cellStyle name="常规 2 4 50" xfId="1425"/>
    <cellStyle name="常规 2 4 51" xfId="1426"/>
    <cellStyle name="常规 2 4 52" xfId="1427"/>
    <cellStyle name="常规 2 4 53" xfId="1428"/>
    <cellStyle name="常规 2 4 54" xfId="1429"/>
    <cellStyle name="常规 2 4 55" xfId="1430"/>
    <cellStyle name="常规 2 4 56" xfId="1431"/>
    <cellStyle name="常规 2 4 57" xfId="1432"/>
    <cellStyle name="常规 2 4 58" xfId="1433"/>
    <cellStyle name="常规 2 4 59" xfId="1434"/>
    <cellStyle name="常规 2 4 6" xfId="1435"/>
    <cellStyle name="常规 2 4 60" xfId="1436"/>
    <cellStyle name="常规 2 4 61" xfId="1437"/>
    <cellStyle name="常规 2 4 62" xfId="1438"/>
    <cellStyle name="常规 2 4 63" xfId="1439"/>
    <cellStyle name="常规 2 4 64" xfId="1440"/>
    <cellStyle name="常规 2 4 7" xfId="1441"/>
    <cellStyle name="常规 2 4 8" xfId="1442"/>
    <cellStyle name="常规 2 4 9" xfId="1443"/>
    <cellStyle name="常规 2 40" xfId="1444"/>
    <cellStyle name="常规 2 41" xfId="1445"/>
    <cellStyle name="常规 2 42" xfId="1446"/>
    <cellStyle name="常规 2 43" xfId="1447"/>
    <cellStyle name="常规 2 44" xfId="1448"/>
    <cellStyle name="常规 2 45" xfId="1449"/>
    <cellStyle name="常规 2 46" xfId="1450"/>
    <cellStyle name="常规 2 47" xfId="1451"/>
    <cellStyle name="常规 2 48" xfId="1452"/>
    <cellStyle name="常规 2 49" xfId="1453"/>
    <cellStyle name="常规 2 5" xfId="1454"/>
    <cellStyle name="常规 2 5 10" xfId="1455"/>
    <cellStyle name="常规 2 5 11" xfId="1456"/>
    <cellStyle name="常规 2 5 12" xfId="1457"/>
    <cellStyle name="常规 2 5 13" xfId="1458"/>
    <cellStyle name="常规 2 5 14" xfId="1459"/>
    <cellStyle name="常规 2 5 15" xfId="1460"/>
    <cellStyle name="常规 2 5 16" xfId="1461"/>
    <cellStyle name="常规 2 5 17" xfId="1462"/>
    <cellStyle name="常规 2 5 18" xfId="1463"/>
    <cellStyle name="常规 2 5 19" xfId="1464"/>
    <cellStyle name="常规 2 5 2" xfId="1465"/>
    <cellStyle name="常规 2 5 2 10" xfId="1466"/>
    <cellStyle name="常规 2 5 2 11" xfId="1467"/>
    <cellStyle name="常规 2 5 2 12" xfId="1468"/>
    <cellStyle name="常规 2 5 2 13" xfId="1469"/>
    <cellStyle name="常规 2 5 2 14" xfId="1470"/>
    <cellStyle name="常规 2 5 2 15" xfId="1471"/>
    <cellStyle name="常规 2 5 2 16" xfId="1472"/>
    <cellStyle name="常规 2 5 2 17" xfId="1473"/>
    <cellStyle name="常规 2 5 2 18" xfId="1474"/>
    <cellStyle name="常规 2 5 2 19" xfId="1475"/>
    <cellStyle name="常规 2 5 2 2" xfId="1476"/>
    <cellStyle name="常规 2 5 2 2 10" xfId="1477"/>
    <cellStyle name="常规 2 5 2 2 11" xfId="1478"/>
    <cellStyle name="常规 2 5 2 2 12" xfId="1479"/>
    <cellStyle name="常规 2 5 2 2 13" xfId="1480"/>
    <cellStyle name="常规 2 5 2 2 14" xfId="1481"/>
    <cellStyle name="常规 2 5 2 2 15" xfId="1482"/>
    <cellStyle name="常规 2 5 2 2 16" xfId="1483"/>
    <cellStyle name="常规 2 5 2 2 2" xfId="1484"/>
    <cellStyle name="常规 2 5 2 2 3" xfId="1485"/>
    <cellStyle name="常规 2 5 2 2 4" xfId="1486"/>
    <cellStyle name="常规 2 5 2 2 5" xfId="1487"/>
    <cellStyle name="常规 2 5 2 2 6" xfId="1488"/>
    <cellStyle name="常规 2 5 2 2 7" xfId="1489"/>
    <cellStyle name="常规 2 5 2 2 8" xfId="1490"/>
    <cellStyle name="常规 2 5 2 2 9" xfId="1491"/>
    <cellStyle name="常规 2 5 2 20" xfId="1492"/>
    <cellStyle name="常规 2 5 2 21" xfId="1493"/>
    <cellStyle name="常规 2 5 2 22" xfId="1494"/>
    <cellStyle name="常规 2 5 2 23" xfId="1495"/>
    <cellStyle name="常规 2 5 2 24" xfId="1496"/>
    <cellStyle name="常规 2 5 2 25" xfId="1497"/>
    <cellStyle name="常规 2 5 2 26" xfId="1498"/>
    <cellStyle name="常规 2 5 2 27" xfId="1499"/>
    <cellStyle name="常规 2 5 2 28" xfId="1500"/>
    <cellStyle name="常规 2 5 2 29" xfId="1501"/>
    <cellStyle name="常规 2 5 2 3" xfId="1502"/>
    <cellStyle name="常规 2 5 2 30" xfId="1503"/>
    <cellStyle name="常规 2 5 2 31" xfId="1504"/>
    <cellStyle name="常规 2 5 2 32" xfId="1505"/>
    <cellStyle name="常规 2 5 2 33" xfId="1506"/>
    <cellStyle name="常规 2 5 2 34" xfId="1507"/>
    <cellStyle name="常规 2 5 2 35" xfId="1508"/>
    <cellStyle name="常规 2 5 2 36" xfId="1509"/>
    <cellStyle name="常规 2 5 2 37" xfId="1510"/>
    <cellStyle name="常规 2 5 2 38" xfId="1511"/>
    <cellStyle name="常规 2 5 2 39" xfId="1512"/>
    <cellStyle name="常规 2 5 2 4" xfId="1513"/>
    <cellStyle name="常规 2 5 2 40" xfId="1514"/>
    <cellStyle name="常规 2 5 2 41" xfId="1515"/>
    <cellStyle name="常规 2 5 2 42" xfId="1516"/>
    <cellStyle name="常规 2 5 2 43" xfId="1517"/>
    <cellStyle name="常规 2 5 2 44" xfId="1518"/>
    <cellStyle name="常规 2 5 2 45" xfId="1519"/>
    <cellStyle name="常规 2 5 2 46" xfId="1520"/>
    <cellStyle name="常规 2 5 2 5" xfId="1521"/>
    <cellStyle name="常规 2 5 2 6" xfId="1522"/>
    <cellStyle name="常规 2 5 2 7" xfId="1523"/>
    <cellStyle name="常规 2 5 2 8" xfId="1524"/>
    <cellStyle name="常规 2 5 2 9" xfId="1525"/>
    <cellStyle name="常规 2 5 20" xfId="1526"/>
    <cellStyle name="常规 2 5 21" xfId="1527"/>
    <cellStyle name="常规 2 5 22" xfId="1528"/>
    <cellStyle name="常规 2 5 23" xfId="1529"/>
    <cellStyle name="常规 2 5 24" xfId="1530"/>
    <cellStyle name="常规 2 5 25" xfId="1531"/>
    <cellStyle name="常规 2 5 26" xfId="1532"/>
    <cellStyle name="常规 2 5 27" xfId="1533"/>
    <cellStyle name="常规 2 5 28" xfId="1534"/>
    <cellStyle name="常规 2 5 29" xfId="1535"/>
    <cellStyle name="常规 2 5 3" xfId="1536"/>
    <cellStyle name="常规 2 5 3 10" xfId="1537"/>
    <cellStyle name="常规 2 5 3 11" xfId="1538"/>
    <cellStyle name="常规 2 5 3 12" xfId="1539"/>
    <cellStyle name="常规 2 5 3 13" xfId="1540"/>
    <cellStyle name="常规 2 5 3 14" xfId="1541"/>
    <cellStyle name="常规 2 5 3 15" xfId="1542"/>
    <cellStyle name="常规 2 5 3 16" xfId="1543"/>
    <cellStyle name="常规 2 5 3 17" xfId="1544"/>
    <cellStyle name="常规 2 5 3 18" xfId="1545"/>
    <cellStyle name="常规 2 5 3 19" xfId="1546"/>
    <cellStyle name="常规 2 5 3 2" xfId="1547"/>
    <cellStyle name="常规 2 5 3 2 10" xfId="1548"/>
    <cellStyle name="常规 2 5 3 2 11" xfId="1549"/>
    <cellStyle name="常规 2 5 3 2 12" xfId="1550"/>
    <cellStyle name="常规 2 5 3 2 13" xfId="1551"/>
    <cellStyle name="常规 2 5 3 2 14" xfId="1552"/>
    <cellStyle name="常规 2 5 3 2 15" xfId="1553"/>
    <cellStyle name="常规 2 5 3 2 16" xfId="1554"/>
    <cellStyle name="常规 2 5 3 2 2" xfId="1555"/>
    <cellStyle name="常规 2 5 3 2 3" xfId="1556"/>
    <cellStyle name="常规 2 5 3 2 4" xfId="1557"/>
    <cellStyle name="常规 2 5 3 2 5" xfId="1558"/>
    <cellStyle name="常规 2 5 3 2 6" xfId="1559"/>
    <cellStyle name="常规 2 5 3 2 7" xfId="1560"/>
    <cellStyle name="常规 2 5 3 2 8" xfId="1561"/>
    <cellStyle name="常规 2 5 3 2 9" xfId="1562"/>
    <cellStyle name="常规 2 5 3 20" xfId="1563"/>
    <cellStyle name="常规 2 5 3 21" xfId="1564"/>
    <cellStyle name="常规 2 5 3 22" xfId="1565"/>
    <cellStyle name="常规 2 5 3 23" xfId="1566"/>
    <cellStyle name="常规 2 5 3 24" xfId="1567"/>
    <cellStyle name="常规 2 5 3 25" xfId="1568"/>
    <cellStyle name="常规 2 5 3 26" xfId="1569"/>
    <cellStyle name="常规 2 5 3 27" xfId="1570"/>
    <cellStyle name="常规 2 5 3 28" xfId="1571"/>
    <cellStyle name="常规 2 5 3 29" xfId="1572"/>
    <cellStyle name="常规 2 5 3 3" xfId="1573"/>
    <cellStyle name="常规 2 5 3 4" xfId="1574"/>
    <cellStyle name="常规 2 5 3 5" xfId="1575"/>
    <cellStyle name="常规 2 5 3 6" xfId="1576"/>
    <cellStyle name="常规 2 5 3 7" xfId="1577"/>
    <cellStyle name="常规 2 5 3 8" xfId="1578"/>
    <cellStyle name="常规 2 5 3 9" xfId="1579"/>
    <cellStyle name="常规 2 5 30" xfId="1580"/>
    <cellStyle name="常规 2 5 31" xfId="1581"/>
    <cellStyle name="常规 2 5 32" xfId="1582"/>
    <cellStyle name="常规 2 5 33" xfId="1583"/>
    <cellStyle name="常规 2 5 34" xfId="1584"/>
    <cellStyle name="常规 2 5 35" xfId="1585"/>
    <cellStyle name="常规 2 5 36" xfId="1586"/>
    <cellStyle name="常规 2 5 37" xfId="1587"/>
    <cellStyle name="常规 2 5 38" xfId="1588"/>
    <cellStyle name="常规 2 5 39" xfId="1589"/>
    <cellStyle name="常规 2 5 4" xfId="1590"/>
    <cellStyle name="常规 2 5 4 10" xfId="1591"/>
    <cellStyle name="常规 2 5 4 11" xfId="1592"/>
    <cellStyle name="常规 2 5 4 12" xfId="1593"/>
    <cellStyle name="常规 2 5 4 13" xfId="1594"/>
    <cellStyle name="常规 2 5 4 14" xfId="1595"/>
    <cellStyle name="常规 2 5 4 15" xfId="1596"/>
    <cellStyle name="常规 2 5 4 16" xfId="1597"/>
    <cellStyle name="常规 2 5 4 17" xfId="1598"/>
    <cellStyle name="常规 2 5 4 18" xfId="1599"/>
    <cellStyle name="常规 2 5 4 19" xfId="1600"/>
    <cellStyle name="常规 2 5 4 2" xfId="1601"/>
    <cellStyle name="常规 2 5 4 20" xfId="1602"/>
    <cellStyle name="常规 2 5 4 21" xfId="1603"/>
    <cellStyle name="常规 2 5 4 22" xfId="1604"/>
    <cellStyle name="常规 2 5 4 23" xfId="1605"/>
    <cellStyle name="常规 2 5 4 24" xfId="1606"/>
    <cellStyle name="常规 2 5 4 25" xfId="1607"/>
    <cellStyle name="常规 2 5 4 26" xfId="1608"/>
    <cellStyle name="常规 2 5 4 27" xfId="1609"/>
    <cellStyle name="常规 2 5 4 28" xfId="1610"/>
    <cellStyle name="常规 2 5 4 3" xfId="1611"/>
    <cellStyle name="常规 2 5 4 4" xfId="1612"/>
    <cellStyle name="常规 2 5 4 5" xfId="1613"/>
    <cellStyle name="常规 2 5 4 6" xfId="1614"/>
    <cellStyle name="常规 2 5 4 7" xfId="1615"/>
    <cellStyle name="常规 2 5 4 8" xfId="1616"/>
    <cellStyle name="常规 2 5 4 9" xfId="1617"/>
    <cellStyle name="常规 2 5 40" xfId="1618"/>
    <cellStyle name="常规 2 5 41" xfId="1619"/>
    <cellStyle name="常规 2 5 42" xfId="1620"/>
    <cellStyle name="常规 2 5 43" xfId="1621"/>
    <cellStyle name="常规 2 5 44" xfId="1622"/>
    <cellStyle name="常规 2 5 45" xfId="1623"/>
    <cellStyle name="常规 2 5 46" xfId="1624"/>
    <cellStyle name="常规 2 5 47" xfId="1625"/>
    <cellStyle name="常规 2 5 48" xfId="1626"/>
    <cellStyle name="常规 2 5 49" xfId="1627"/>
    <cellStyle name="常规 2 5 5" xfId="1628"/>
    <cellStyle name="常规 2 5 5 10" xfId="1629"/>
    <cellStyle name="常规 2 5 5 2" xfId="1630"/>
    <cellStyle name="常规 2 5 5 3" xfId="1631"/>
    <cellStyle name="常规 2 5 5 4" xfId="1632"/>
    <cellStyle name="常规 2 5 5 5" xfId="1633"/>
    <cellStyle name="常规 2 5 5 6" xfId="1634"/>
    <cellStyle name="常规 2 5 5 7" xfId="1635"/>
    <cellStyle name="常规 2 5 5 8" xfId="1636"/>
    <cellStyle name="常规 2 5 5 9" xfId="1637"/>
    <cellStyle name="常规 2 5 50" xfId="1638"/>
    <cellStyle name="常规 2 5 51" xfId="1639"/>
    <cellStyle name="常规 2 5 52" xfId="1640"/>
    <cellStyle name="常规 2 5 53" xfId="1641"/>
    <cellStyle name="常规 2 5 54" xfId="1642"/>
    <cellStyle name="常规 2 5 55" xfId="1643"/>
    <cellStyle name="常规 2 5 56" xfId="1644"/>
    <cellStyle name="常规 2 5 57" xfId="1645"/>
    <cellStyle name="常规 2 5 58" xfId="1646"/>
    <cellStyle name="常规 2 5 59" xfId="1647"/>
    <cellStyle name="常规 2 5 6" xfId="1648"/>
    <cellStyle name="常规 2 5 60" xfId="1649"/>
    <cellStyle name="常规 2 5 61" xfId="1650"/>
    <cellStyle name="常规 2 5 62" xfId="1651"/>
    <cellStyle name="常规 2 5 63" xfId="1652"/>
    <cellStyle name="常规 2 5 64" xfId="1653"/>
    <cellStyle name="常规 2 5 7" xfId="1654"/>
    <cellStyle name="常规 2 5 8" xfId="1655"/>
    <cellStyle name="常规 2 5 9" xfId="1656"/>
    <cellStyle name="常规 2 6" xfId="1657"/>
    <cellStyle name="常规 2 6 10" xfId="1658"/>
    <cellStyle name="常规 2 6 11" xfId="1659"/>
    <cellStyle name="常规 2 6 12" xfId="1660"/>
    <cellStyle name="常规 2 6 13" xfId="1661"/>
    <cellStyle name="常规 2 6 14" xfId="1662"/>
    <cellStyle name="常规 2 6 15" xfId="1663"/>
    <cellStyle name="常规 2 6 16" xfId="1664"/>
    <cellStyle name="常规 2 6 17" xfId="1665"/>
    <cellStyle name="常规 2 6 18" xfId="1666"/>
    <cellStyle name="常规 2 6 19" xfId="1667"/>
    <cellStyle name="常规 2 6 2" xfId="1668"/>
    <cellStyle name="常规 2 6 2 10" xfId="1669"/>
    <cellStyle name="常规 2 6 2 11" xfId="1670"/>
    <cellStyle name="常规 2 6 2 12" xfId="1671"/>
    <cellStyle name="常规 2 6 2 13" xfId="1672"/>
    <cellStyle name="常规 2 6 2 14" xfId="1673"/>
    <cellStyle name="常规 2 6 2 15" xfId="1674"/>
    <cellStyle name="常规 2 6 2 16" xfId="1675"/>
    <cellStyle name="常规 2 6 2 17" xfId="1676"/>
    <cellStyle name="常规 2 6 2 18" xfId="1677"/>
    <cellStyle name="常规 2 6 2 19" xfId="1678"/>
    <cellStyle name="常规 2 6 2 2" xfId="1679"/>
    <cellStyle name="常规 2 6 2 2 10" xfId="1680"/>
    <cellStyle name="常规 2 6 2 2 11" xfId="1681"/>
    <cellStyle name="常规 2 6 2 2 12" xfId="1682"/>
    <cellStyle name="常规 2 6 2 2 13" xfId="1683"/>
    <cellStyle name="常规 2 6 2 2 14" xfId="1684"/>
    <cellStyle name="常规 2 6 2 2 15" xfId="1685"/>
    <cellStyle name="常规 2 6 2 2 16" xfId="1686"/>
    <cellStyle name="常规 2 6 2 2 2" xfId="1687"/>
    <cellStyle name="常规 2 6 2 2 3" xfId="1688"/>
    <cellStyle name="常规 2 6 2 2 4" xfId="1689"/>
    <cellStyle name="常规 2 6 2 2 5" xfId="1690"/>
    <cellStyle name="常规 2 6 2 2 6" xfId="1691"/>
    <cellStyle name="常规 2 6 2 2 7" xfId="1692"/>
    <cellStyle name="常规 2 6 2 2 8" xfId="1693"/>
    <cellStyle name="常规 2 6 2 2 9" xfId="1694"/>
    <cellStyle name="常规 2 6 2 20" xfId="1695"/>
    <cellStyle name="常规 2 6 2 21" xfId="1696"/>
    <cellStyle name="常规 2 6 2 22" xfId="1697"/>
    <cellStyle name="常规 2 6 2 23" xfId="1698"/>
    <cellStyle name="常规 2 6 2 24" xfId="1699"/>
    <cellStyle name="常规 2 6 2 25" xfId="1700"/>
    <cellStyle name="常规 2 6 2 26" xfId="1701"/>
    <cellStyle name="常规 2 6 2 27" xfId="1702"/>
    <cellStyle name="常规 2 6 2 28" xfId="1703"/>
    <cellStyle name="常规 2 6 2 29" xfId="1704"/>
    <cellStyle name="常规 2 6 2 3" xfId="1705"/>
    <cellStyle name="常规 2 6 2 30" xfId="1706"/>
    <cellStyle name="常规 2 6 2 31" xfId="1707"/>
    <cellStyle name="常规 2 6 2 32" xfId="1708"/>
    <cellStyle name="常规 2 6 2 33" xfId="1709"/>
    <cellStyle name="常规 2 6 2 34" xfId="1710"/>
    <cellStyle name="常规 2 6 2 35" xfId="1711"/>
    <cellStyle name="常规 2 6 2 36" xfId="1712"/>
    <cellStyle name="常规 2 6 2 37" xfId="1713"/>
    <cellStyle name="常规 2 6 2 38" xfId="1714"/>
    <cellStyle name="常规 2 6 2 39" xfId="1715"/>
    <cellStyle name="常规 2 6 2 4" xfId="1716"/>
    <cellStyle name="常规 2 6 2 40" xfId="1717"/>
    <cellStyle name="常规 2 6 2 41" xfId="1718"/>
    <cellStyle name="常规 2 6 2 42" xfId="1719"/>
    <cellStyle name="常规 2 6 2 43" xfId="1720"/>
    <cellStyle name="常规 2 6 2 44" xfId="1721"/>
    <cellStyle name="常规 2 6 2 45" xfId="1722"/>
    <cellStyle name="常规 2 6 2 46" xfId="1723"/>
    <cellStyle name="常规 2 6 2 5" xfId="1724"/>
    <cellStyle name="常规 2 6 2 6" xfId="1725"/>
    <cellStyle name="常规 2 6 2 7" xfId="1726"/>
    <cellStyle name="常规 2 6 2 8" xfId="1727"/>
    <cellStyle name="常规 2 6 2 9" xfId="1728"/>
    <cellStyle name="常规 2 6 20" xfId="1729"/>
    <cellStyle name="常规 2 6 21" xfId="1730"/>
    <cellStyle name="常规 2 6 22" xfId="1731"/>
    <cellStyle name="常规 2 6 23" xfId="1732"/>
    <cellStyle name="常规 2 6 24" xfId="1733"/>
    <cellStyle name="常规 2 6 25" xfId="1734"/>
    <cellStyle name="常规 2 6 26" xfId="1735"/>
    <cellStyle name="常规 2 6 27" xfId="1736"/>
    <cellStyle name="常规 2 6 28" xfId="1737"/>
    <cellStyle name="常规 2 6 29" xfId="1738"/>
    <cellStyle name="常规 2 6 3" xfId="1739"/>
    <cellStyle name="常规 2 6 3 10" xfId="1740"/>
    <cellStyle name="常规 2 6 3 11" xfId="1741"/>
    <cellStyle name="常规 2 6 3 12" xfId="1742"/>
    <cellStyle name="常规 2 6 3 13" xfId="1743"/>
    <cellStyle name="常规 2 6 3 14" xfId="1744"/>
    <cellStyle name="常规 2 6 3 15" xfId="1745"/>
    <cellStyle name="常规 2 6 3 16" xfId="1746"/>
    <cellStyle name="常规 2 6 3 17" xfId="1747"/>
    <cellStyle name="常规 2 6 3 18" xfId="1748"/>
    <cellStyle name="常规 2 6 3 19" xfId="1749"/>
    <cellStyle name="常规 2 6 3 2" xfId="1750"/>
    <cellStyle name="常规 2 6 3 2 10" xfId="1751"/>
    <cellStyle name="常规 2 6 3 2 11" xfId="1752"/>
    <cellStyle name="常规 2 6 3 2 12" xfId="1753"/>
    <cellStyle name="常规 2 6 3 2 13" xfId="1754"/>
    <cellStyle name="常规 2 6 3 2 14" xfId="1755"/>
    <cellStyle name="常规 2 6 3 2 15" xfId="1756"/>
    <cellStyle name="常规 2 6 3 2 16" xfId="1757"/>
    <cellStyle name="常规 2 6 3 2 2" xfId="1758"/>
    <cellStyle name="常规 2 6 3 2 3" xfId="1759"/>
    <cellStyle name="常规 2 6 3 2 4" xfId="1760"/>
    <cellStyle name="常规 2 6 3 2 5" xfId="1761"/>
    <cellStyle name="常规 2 6 3 2 6" xfId="1762"/>
    <cellStyle name="常规 2 6 3 2 7" xfId="1763"/>
    <cellStyle name="常规 2 6 3 2 8" xfId="1764"/>
    <cellStyle name="常规 2 6 3 2 9" xfId="1765"/>
    <cellStyle name="常规 2 6 3 20" xfId="1766"/>
    <cellStyle name="常规 2 6 3 21" xfId="1767"/>
    <cellStyle name="常规 2 6 3 22" xfId="1768"/>
    <cellStyle name="常规 2 6 3 23" xfId="1769"/>
    <cellStyle name="常规 2 6 3 24" xfId="1770"/>
    <cellStyle name="常规 2 6 3 25" xfId="1771"/>
    <cellStyle name="常规 2 6 3 26" xfId="1772"/>
    <cellStyle name="常规 2 6 3 27" xfId="1773"/>
    <cellStyle name="常规 2 6 3 28" xfId="1774"/>
    <cellStyle name="常规 2 6 3 29" xfId="1775"/>
    <cellStyle name="常规 2 6 3 3" xfId="1776"/>
    <cellStyle name="常规 2 6 3 4" xfId="1777"/>
    <cellStyle name="常规 2 6 3 5" xfId="1778"/>
    <cellStyle name="常规 2 6 3 6" xfId="1779"/>
    <cellStyle name="常规 2 6 3 7" xfId="1780"/>
    <cellStyle name="常规 2 6 3 8" xfId="1781"/>
    <cellStyle name="常规 2 6 3 9" xfId="1782"/>
    <cellStyle name="常规 2 6 30" xfId="1783"/>
    <cellStyle name="常规 2 6 31" xfId="1784"/>
    <cellStyle name="常规 2 6 32" xfId="1785"/>
    <cellStyle name="常规 2 6 33" xfId="1786"/>
    <cellStyle name="常规 2 6 34" xfId="1787"/>
    <cellStyle name="常规 2 6 35" xfId="1788"/>
    <cellStyle name="常规 2 6 36" xfId="1789"/>
    <cellStyle name="常规 2 6 37" xfId="1790"/>
    <cellStyle name="常规 2 6 38" xfId="1791"/>
    <cellStyle name="常规 2 6 39" xfId="1792"/>
    <cellStyle name="常规 2 6 4" xfId="1793"/>
    <cellStyle name="常规 2 6 4 10" xfId="1794"/>
    <cellStyle name="常规 2 6 4 11" xfId="1795"/>
    <cellStyle name="常规 2 6 4 12" xfId="1796"/>
    <cellStyle name="常规 2 6 4 13" xfId="1797"/>
    <cellStyle name="常规 2 6 4 14" xfId="1798"/>
    <cellStyle name="常规 2 6 4 15" xfId="1799"/>
    <cellStyle name="常规 2 6 4 16" xfId="1800"/>
    <cellStyle name="常规 2 6 4 17" xfId="1801"/>
    <cellStyle name="常规 2 6 4 18" xfId="1802"/>
    <cellStyle name="常规 2 6 4 19" xfId="1803"/>
    <cellStyle name="常规 2 6 4 2" xfId="1804"/>
    <cellStyle name="常规 2 6 4 20" xfId="1805"/>
    <cellStyle name="常规 2 6 4 21" xfId="1806"/>
    <cellStyle name="常规 2 6 4 22" xfId="1807"/>
    <cellStyle name="常规 2 6 4 23" xfId="1808"/>
    <cellStyle name="常规 2 6 4 24" xfId="1809"/>
    <cellStyle name="常规 2 6 4 25" xfId="1810"/>
    <cellStyle name="常规 2 6 4 26" xfId="1811"/>
    <cellStyle name="常规 2 6 4 27" xfId="1812"/>
    <cellStyle name="常规 2 6 4 28" xfId="1813"/>
    <cellStyle name="常规 2 6 4 3" xfId="1814"/>
    <cellStyle name="常规 2 6 4 4" xfId="1815"/>
    <cellStyle name="常规 2 6 4 5" xfId="1816"/>
    <cellStyle name="常规 2 6 4 6" xfId="1817"/>
    <cellStyle name="常规 2 6 4 7" xfId="1818"/>
    <cellStyle name="常规 2 6 4 8" xfId="1819"/>
    <cellStyle name="常规 2 6 4 9" xfId="1820"/>
    <cellStyle name="常规 2 6 40" xfId="1821"/>
    <cellStyle name="常规 2 6 41" xfId="1822"/>
    <cellStyle name="常规 2 6 42" xfId="1823"/>
    <cellStyle name="常规 2 6 43" xfId="1824"/>
    <cellStyle name="常规 2 6 44" xfId="1825"/>
    <cellStyle name="常规 2 6 45" xfId="1826"/>
    <cellStyle name="常规 2 6 46" xfId="1827"/>
    <cellStyle name="常规 2 6 47" xfId="1828"/>
    <cellStyle name="常规 2 6 48" xfId="1829"/>
    <cellStyle name="常规 2 6 49" xfId="1830"/>
    <cellStyle name="常规 2 6 5" xfId="1831"/>
    <cellStyle name="常规 2 6 5 10" xfId="1832"/>
    <cellStyle name="常规 2 6 5 2" xfId="1833"/>
    <cellStyle name="常规 2 6 5 3" xfId="1834"/>
    <cellStyle name="常规 2 6 5 4" xfId="1835"/>
    <cellStyle name="常规 2 6 5 5" xfId="1836"/>
    <cellStyle name="常规 2 6 5 6" xfId="1837"/>
    <cellStyle name="常规 2 6 5 7" xfId="1838"/>
    <cellStyle name="常规 2 6 5 8" xfId="1839"/>
    <cellStyle name="常规 2 6 5 9" xfId="1840"/>
    <cellStyle name="常规 2 6 50" xfId="1841"/>
    <cellStyle name="常规 2 6 51" xfId="1842"/>
    <cellStyle name="常规 2 6 52" xfId="1843"/>
    <cellStyle name="常规 2 6 53" xfId="1844"/>
    <cellStyle name="常规 2 6 54" xfId="1845"/>
    <cellStyle name="常规 2 6 55" xfId="1846"/>
    <cellStyle name="常规 2 6 56" xfId="1847"/>
    <cellStyle name="常规 2 6 57" xfId="1848"/>
    <cellStyle name="常规 2 6 58" xfId="1849"/>
    <cellStyle name="常规 2 6 59" xfId="1850"/>
    <cellStyle name="常规 2 6 6" xfId="1851"/>
    <cellStyle name="常规 2 6 60" xfId="1852"/>
    <cellStyle name="常规 2 6 61" xfId="1853"/>
    <cellStyle name="常规 2 6 62" xfId="1854"/>
    <cellStyle name="常规 2 6 63" xfId="1855"/>
    <cellStyle name="常规 2 6 64" xfId="1856"/>
    <cellStyle name="常规 2 6 7" xfId="1857"/>
    <cellStyle name="常规 2 6 8" xfId="1858"/>
    <cellStyle name="常规 2 6 9" xfId="1859"/>
    <cellStyle name="常规 2 7" xfId="1860"/>
    <cellStyle name="常规 2 7 10" xfId="1861"/>
    <cellStyle name="常规 2 7 11" xfId="1862"/>
    <cellStyle name="常规 2 7 12" xfId="1863"/>
    <cellStyle name="常规 2 7 13" xfId="1864"/>
    <cellStyle name="常规 2 7 14" xfId="1865"/>
    <cellStyle name="常规 2 7 15" xfId="1866"/>
    <cellStyle name="常规 2 7 16" xfId="1867"/>
    <cellStyle name="常规 2 7 17" xfId="1868"/>
    <cellStyle name="常规 2 7 18" xfId="1869"/>
    <cellStyle name="常规 2 7 19" xfId="1870"/>
    <cellStyle name="常规 2 7 2" xfId="1871"/>
    <cellStyle name="常规 2 7 2 10" xfId="1872"/>
    <cellStyle name="常规 2 7 2 11" xfId="1873"/>
    <cellStyle name="常规 2 7 2 12" xfId="1874"/>
    <cellStyle name="常规 2 7 2 13" xfId="1875"/>
    <cellStyle name="常规 2 7 2 14" xfId="1876"/>
    <cellStyle name="常规 2 7 2 15" xfId="1877"/>
    <cellStyle name="常规 2 7 2 16" xfId="1878"/>
    <cellStyle name="常规 2 7 2 17" xfId="1879"/>
    <cellStyle name="常规 2 7 2 18" xfId="1880"/>
    <cellStyle name="常规 2 7 2 19" xfId="1881"/>
    <cellStyle name="常规 2 7 2 2" xfId="1882"/>
    <cellStyle name="常规 2 7 2 2 10" xfId="1883"/>
    <cellStyle name="常规 2 7 2 2 11" xfId="1884"/>
    <cellStyle name="常规 2 7 2 2 12" xfId="1885"/>
    <cellStyle name="常规 2 7 2 2 13" xfId="1886"/>
    <cellStyle name="常规 2 7 2 2 14" xfId="1887"/>
    <cellStyle name="常规 2 7 2 2 15" xfId="1888"/>
    <cellStyle name="常规 2 7 2 2 16" xfId="1889"/>
    <cellStyle name="常规 2 7 2 2 2" xfId="1890"/>
    <cellStyle name="常规 2 7 2 2 3" xfId="1891"/>
    <cellStyle name="常规 2 7 2 2 4" xfId="1892"/>
    <cellStyle name="常规 2 7 2 2 5" xfId="1893"/>
    <cellStyle name="常规 2 7 2 2 6" xfId="1894"/>
    <cellStyle name="常规 2 7 2 2 7" xfId="1895"/>
    <cellStyle name="常规 2 7 2 2 8" xfId="1896"/>
    <cellStyle name="常规 2 7 2 2 9" xfId="1897"/>
    <cellStyle name="常规 2 7 2 20" xfId="1898"/>
    <cellStyle name="常规 2 7 2 21" xfId="1899"/>
    <cellStyle name="常规 2 7 2 22" xfId="1900"/>
    <cellStyle name="常规 2 7 2 23" xfId="1901"/>
    <cellStyle name="常规 2 7 2 24" xfId="1902"/>
    <cellStyle name="常规 2 7 2 25" xfId="1903"/>
    <cellStyle name="常规 2 7 2 26" xfId="1904"/>
    <cellStyle name="常规 2 7 2 27" xfId="1905"/>
    <cellStyle name="常规 2 7 2 28" xfId="1906"/>
    <cellStyle name="常规 2 7 2 29" xfId="1907"/>
    <cellStyle name="常规 2 7 2 3" xfId="1908"/>
    <cellStyle name="常规 2 7 2 30" xfId="1909"/>
    <cellStyle name="常规 2 7 2 31" xfId="1910"/>
    <cellStyle name="常规 2 7 2 32" xfId="1911"/>
    <cellStyle name="常规 2 7 2 33" xfId="1912"/>
    <cellStyle name="常规 2 7 2 34" xfId="1913"/>
    <cellStyle name="常规 2 7 2 35" xfId="1914"/>
    <cellStyle name="常规 2 7 2 36" xfId="1915"/>
    <cellStyle name="常规 2 7 2 37" xfId="1916"/>
    <cellStyle name="常规 2 7 2 38" xfId="1917"/>
    <cellStyle name="常规 2 7 2 39" xfId="1918"/>
    <cellStyle name="常规 2 7 2 4" xfId="1919"/>
    <cellStyle name="常规 2 7 2 40" xfId="1920"/>
    <cellStyle name="常规 2 7 2 41" xfId="1921"/>
    <cellStyle name="常规 2 7 2 42" xfId="1922"/>
    <cellStyle name="常规 2 7 2 43" xfId="1923"/>
    <cellStyle name="常规 2 7 2 44" xfId="1924"/>
    <cellStyle name="常规 2 7 2 45" xfId="1925"/>
    <cellStyle name="常规 2 7 2 46" xfId="1926"/>
    <cellStyle name="常规 2 7 2 5" xfId="1927"/>
    <cellStyle name="常规 2 7 2 6" xfId="1928"/>
    <cellStyle name="常规 2 7 2 7" xfId="1929"/>
    <cellStyle name="常规 2 7 2 8" xfId="1930"/>
    <cellStyle name="常规 2 7 2 9" xfId="1931"/>
    <cellStyle name="常规 2 7 20" xfId="1932"/>
    <cellStyle name="常规 2 7 21" xfId="1933"/>
    <cellStyle name="常规 2 7 22" xfId="1934"/>
    <cellStyle name="常规 2 7 23" xfId="1935"/>
    <cellStyle name="常规 2 7 24" xfId="1936"/>
    <cellStyle name="常规 2 7 25" xfId="1937"/>
    <cellStyle name="常规 2 7 26" xfId="1938"/>
    <cellStyle name="常规 2 7 27" xfId="1939"/>
    <cellStyle name="常规 2 7 28" xfId="1940"/>
    <cellStyle name="常规 2 7 29" xfId="1941"/>
    <cellStyle name="常规 2 7 3" xfId="1942"/>
    <cellStyle name="常规 2 7 3 10" xfId="1943"/>
    <cellStyle name="常规 2 7 3 11" xfId="1944"/>
    <cellStyle name="常规 2 7 3 12" xfId="1945"/>
    <cellStyle name="常规 2 7 3 13" xfId="1946"/>
    <cellStyle name="常规 2 7 3 14" xfId="1947"/>
    <cellStyle name="常规 2 7 3 15" xfId="1948"/>
    <cellStyle name="常规 2 7 3 16" xfId="1949"/>
    <cellStyle name="常规 2 7 3 17" xfId="1950"/>
    <cellStyle name="常规 2 7 3 18" xfId="1951"/>
    <cellStyle name="常规 2 7 3 19" xfId="1952"/>
    <cellStyle name="常规 2 7 3 2" xfId="1953"/>
    <cellStyle name="常规 2 7 3 2 10" xfId="1954"/>
    <cellStyle name="常规 2 7 3 2 11" xfId="1955"/>
    <cellStyle name="常规 2 7 3 2 12" xfId="1956"/>
    <cellStyle name="常规 2 7 3 2 13" xfId="1957"/>
    <cellStyle name="常规 2 7 3 2 14" xfId="1958"/>
    <cellStyle name="常规 2 7 3 2 15" xfId="1959"/>
    <cellStyle name="常规 2 7 3 2 16" xfId="1960"/>
    <cellStyle name="常规 2 7 3 2 2" xfId="1961"/>
    <cellStyle name="常规 2 7 3 2 3" xfId="1962"/>
    <cellStyle name="常规 2 7 3 2 4" xfId="1963"/>
    <cellStyle name="常规 2 7 3 2 5" xfId="1964"/>
    <cellStyle name="常规 2 7 3 2 6" xfId="1965"/>
    <cellStyle name="常规 2 7 3 2 7" xfId="1966"/>
    <cellStyle name="常规 2 7 3 2 8" xfId="1967"/>
    <cellStyle name="常规 2 7 3 2 9" xfId="1968"/>
    <cellStyle name="常规 2 7 3 20" xfId="1969"/>
    <cellStyle name="常规 2 7 3 21" xfId="1970"/>
    <cellStyle name="常规 2 7 3 22" xfId="1971"/>
    <cellStyle name="常规 2 7 3 23" xfId="1972"/>
    <cellStyle name="常规 2 7 3 24" xfId="1973"/>
    <cellStyle name="常规 2 7 3 25" xfId="1974"/>
    <cellStyle name="常规 2 7 3 26" xfId="1975"/>
    <cellStyle name="常规 2 7 3 27" xfId="1976"/>
    <cellStyle name="常规 2 7 3 28" xfId="1977"/>
    <cellStyle name="常规 2 7 3 29" xfId="1978"/>
    <cellStyle name="常规 2 7 3 3" xfId="1979"/>
    <cellStyle name="常规 2 7 3 4" xfId="1980"/>
    <cellStyle name="常规 2 7 3 5" xfId="1981"/>
    <cellStyle name="常规 2 7 3 6" xfId="1982"/>
    <cellStyle name="常规 2 7 3 7" xfId="1983"/>
    <cellStyle name="常规 2 7 3 8" xfId="1984"/>
    <cellStyle name="常规 2 7 3 9" xfId="1985"/>
    <cellStyle name="常规 2 7 30" xfId="1986"/>
    <cellStyle name="常规 2 7 31" xfId="1987"/>
    <cellStyle name="常规 2 7 32" xfId="1988"/>
    <cellStyle name="常规 2 7 33" xfId="1989"/>
    <cellStyle name="常规 2 7 34" xfId="1990"/>
    <cellStyle name="常规 2 7 35" xfId="1991"/>
    <cellStyle name="常规 2 7 36" xfId="1992"/>
    <cellStyle name="常规 2 7 37" xfId="1993"/>
    <cellStyle name="常规 2 7 38" xfId="1994"/>
    <cellStyle name="常规 2 7 39" xfId="1995"/>
    <cellStyle name="常规 2 7 4" xfId="1996"/>
    <cellStyle name="常规 2 7 4 10" xfId="1997"/>
    <cellStyle name="常规 2 7 4 11" xfId="1998"/>
    <cellStyle name="常规 2 7 4 12" xfId="1999"/>
    <cellStyle name="常规 2 7 4 13" xfId="2000"/>
    <cellStyle name="常规 2 7 4 14" xfId="2001"/>
    <cellStyle name="常规 2 7 4 15" xfId="2002"/>
    <cellStyle name="常规 2 7 4 16" xfId="2003"/>
    <cellStyle name="常规 2 7 4 17" xfId="2004"/>
    <cellStyle name="常规 2 7 4 18" xfId="2005"/>
    <cellStyle name="常规 2 7 4 19" xfId="2006"/>
    <cellStyle name="常规 2 7 4 2" xfId="2007"/>
    <cellStyle name="常规 2 7 4 20" xfId="2008"/>
    <cellStyle name="常规 2 7 4 21" xfId="2009"/>
    <cellStyle name="常规 2 7 4 22" xfId="2010"/>
    <cellStyle name="常规 2 7 4 23" xfId="2011"/>
    <cellStyle name="常规 2 7 4 24" xfId="2012"/>
    <cellStyle name="常规 2 7 4 25" xfId="2013"/>
    <cellStyle name="常规 2 7 4 26" xfId="2014"/>
    <cellStyle name="常规 2 7 4 27" xfId="2015"/>
    <cellStyle name="常规 2 7 4 28" xfId="2016"/>
    <cellStyle name="常规 2 7 4 3" xfId="2017"/>
    <cellStyle name="常规 2 7 4 4" xfId="2018"/>
    <cellStyle name="常规 2 7 4 5" xfId="2019"/>
    <cellStyle name="常规 2 7 4 6" xfId="2020"/>
    <cellStyle name="常规 2 7 4 7" xfId="2021"/>
    <cellStyle name="常规 2 7 4 8" xfId="2022"/>
    <cellStyle name="常规 2 7 4 9" xfId="2023"/>
    <cellStyle name="常规 2 7 40" xfId="2024"/>
    <cellStyle name="常规 2 7 41" xfId="2025"/>
    <cellStyle name="常规 2 7 42" xfId="2026"/>
    <cellStyle name="常规 2 7 43" xfId="2027"/>
    <cellStyle name="常规 2 7 44" xfId="2028"/>
    <cellStyle name="常规 2 7 45" xfId="2029"/>
    <cellStyle name="常规 2 7 46" xfId="2030"/>
    <cellStyle name="常规 2 7 47" xfId="2031"/>
    <cellStyle name="常规 2 7 48" xfId="2032"/>
    <cellStyle name="常规 2 7 49" xfId="2033"/>
    <cellStyle name="常规 2 7 5" xfId="2034"/>
    <cellStyle name="常规 2 7 5 10" xfId="2035"/>
    <cellStyle name="常规 2 7 5 2" xfId="2036"/>
    <cellStyle name="常规 2 7 5 3" xfId="2037"/>
    <cellStyle name="常规 2 7 5 4" xfId="2038"/>
    <cellStyle name="常规 2 7 5 5" xfId="2039"/>
    <cellStyle name="常规 2 7 5 6" xfId="2040"/>
    <cellStyle name="常规 2 7 5 7" xfId="2041"/>
    <cellStyle name="常规 2 7 5 8" xfId="2042"/>
    <cellStyle name="常规 2 7 5 9" xfId="2043"/>
    <cellStyle name="常规 2 7 50" xfId="2044"/>
    <cellStyle name="常规 2 7 51" xfId="2045"/>
    <cellStyle name="常规 2 7 52" xfId="2046"/>
    <cellStyle name="常规 2 7 53" xfId="2047"/>
    <cellStyle name="常规 2 7 54" xfId="2048"/>
    <cellStyle name="常规 2 7 55" xfId="2049"/>
    <cellStyle name="常规 2 7 56" xfId="2050"/>
    <cellStyle name="常规 2 7 57" xfId="2051"/>
    <cellStyle name="常规 2 7 58" xfId="2052"/>
    <cellStyle name="常规 2 7 59" xfId="2053"/>
    <cellStyle name="常规 2 7 6" xfId="2054"/>
    <cellStyle name="常规 2 7 60" xfId="2055"/>
    <cellStyle name="常规 2 7 61" xfId="2056"/>
    <cellStyle name="常规 2 7 62" xfId="2057"/>
    <cellStyle name="常规 2 7 63" xfId="2058"/>
    <cellStyle name="常规 2 7 64" xfId="2059"/>
    <cellStyle name="常规 2 7 7" xfId="2060"/>
    <cellStyle name="常规 2 7 8" xfId="2061"/>
    <cellStyle name="常规 2 7 9" xfId="2062"/>
    <cellStyle name="常规 2 8" xfId="2063"/>
    <cellStyle name="常规 2 8 10" xfId="2064"/>
    <cellStyle name="常规 2 8 11" xfId="2065"/>
    <cellStyle name="常规 2 8 12" xfId="2066"/>
    <cellStyle name="常规 2 8 13" xfId="2067"/>
    <cellStyle name="常规 2 8 14" xfId="2068"/>
    <cellStyle name="常规 2 8 15" xfId="2069"/>
    <cellStyle name="常规 2 8 16" xfId="2070"/>
    <cellStyle name="常规 2 8 17" xfId="2071"/>
    <cellStyle name="常规 2 8 18" xfId="2072"/>
    <cellStyle name="常规 2 8 19" xfId="2073"/>
    <cellStyle name="常规 2 8 2" xfId="2074"/>
    <cellStyle name="常规 2 8 20" xfId="2075"/>
    <cellStyle name="常规 2 8 21" xfId="2076"/>
    <cellStyle name="常规 2 8 22" xfId="2077"/>
    <cellStyle name="常规 2 8 23" xfId="2078"/>
    <cellStyle name="常规 2 8 24" xfId="2079"/>
    <cellStyle name="常规 2 8 25" xfId="2080"/>
    <cellStyle name="常规 2 8 26" xfId="2081"/>
    <cellStyle name="常规 2 8 27" xfId="2082"/>
    <cellStyle name="常规 2 8 28" xfId="2083"/>
    <cellStyle name="常规 2 8 29" xfId="2084"/>
    <cellStyle name="常规 2 8 3" xfId="2085"/>
    <cellStyle name="常规 2 8 30" xfId="2086"/>
    <cellStyle name="常规 2 8 31" xfId="2087"/>
    <cellStyle name="常规 2 8 32" xfId="2088"/>
    <cellStyle name="常规 2 8 33" xfId="2089"/>
    <cellStyle name="常规 2 8 34" xfId="2090"/>
    <cellStyle name="常规 2 8 35" xfId="2091"/>
    <cellStyle name="常规 2 8 36" xfId="2092"/>
    <cellStyle name="常规 2 8 37" xfId="2093"/>
    <cellStyle name="常规 2 8 38" xfId="2094"/>
    <cellStyle name="常规 2 8 39" xfId="2095"/>
    <cellStyle name="常规 2 8 4" xfId="2096"/>
    <cellStyle name="常规 2 8 5" xfId="2097"/>
    <cellStyle name="常规 2 8 6" xfId="2098"/>
    <cellStyle name="常规 2 8 7" xfId="2099"/>
    <cellStyle name="常规 2 8 8" xfId="2100"/>
    <cellStyle name="常规 2 8 9" xfId="2101"/>
    <cellStyle name="常规 2 9" xfId="2102"/>
    <cellStyle name="常规 2 9 10" xfId="2103"/>
    <cellStyle name="常规 2 9 11" xfId="2104"/>
    <cellStyle name="常规 2 9 12" xfId="2105"/>
    <cellStyle name="常规 2 9 13" xfId="2106"/>
    <cellStyle name="常规 2 9 14" xfId="2107"/>
    <cellStyle name="常规 2 9 15" xfId="2108"/>
    <cellStyle name="常规 2 9 16" xfId="2109"/>
    <cellStyle name="常规 2 9 17" xfId="2110"/>
    <cellStyle name="常规 2 9 18" xfId="2111"/>
    <cellStyle name="常规 2 9 19" xfId="2112"/>
    <cellStyle name="常规 2 9 2" xfId="2113"/>
    <cellStyle name="常规 2 9 20" xfId="2114"/>
    <cellStyle name="常规 2 9 21" xfId="2115"/>
    <cellStyle name="常规 2 9 22" xfId="2116"/>
    <cellStyle name="常规 2 9 23" xfId="2117"/>
    <cellStyle name="常规 2 9 24" xfId="2118"/>
    <cellStyle name="常规 2 9 25" xfId="2119"/>
    <cellStyle name="常规 2 9 26" xfId="2120"/>
    <cellStyle name="常规 2 9 27" xfId="2121"/>
    <cellStyle name="常规 2 9 3" xfId="2122"/>
    <cellStyle name="常规 2 9 4" xfId="2123"/>
    <cellStyle name="常规 2 9 5" xfId="2124"/>
    <cellStyle name="常规 2 9 6" xfId="2125"/>
    <cellStyle name="常规 2 9 7" xfId="2126"/>
    <cellStyle name="常规 2 9 8" xfId="2127"/>
    <cellStyle name="常规 2 9 9" xfId="2128"/>
    <cellStyle name="常规 2_【送印】人大报表111(1)(1)" xfId="2129"/>
    <cellStyle name="常规 2_支出按经济分类" xfId="2130"/>
    <cellStyle name="常规 20" xfId="2131"/>
    <cellStyle name="常规 21" xfId="2132"/>
    <cellStyle name="常规 22" xfId="2133"/>
    <cellStyle name="常规 23" xfId="2134"/>
    <cellStyle name="常规 24" xfId="2135"/>
    <cellStyle name="常规 25" xfId="2136"/>
    <cellStyle name="常规 26" xfId="2137"/>
    <cellStyle name="常规 27" xfId="2138"/>
    <cellStyle name="常规 28" xfId="2139"/>
    <cellStyle name="常规 29" xfId="2140"/>
    <cellStyle name="常规 3" xfId="2141"/>
    <cellStyle name="常规 3 10" xfId="2142"/>
    <cellStyle name="常规 3 11" xfId="2143"/>
    <cellStyle name="常规 3 12" xfId="2144"/>
    <cellStyle name="常规 3 13" xfId="2145"/>
    <cellStyle name="常规 3 14" xfId="2146"/>
    <cellStyle name="常规 3 15" xfId="2147"/>
    <cellStyle name="常规 3 16" xfId="2148"/>
    <cellStyle name="常规 3 17" xfId="2149"/>
    <cellStyle name="常规 3 18" xfId="2150"/>
    <cellStyle name="常规 3 19" xfId="2151"/>
    <cellStyle name="常规 3 2" xfId="2152"/>
    <cellStyle name="常规 3 2 10" xfId="2153"/>
    <cellStyle name="常规 3 2 11" xfId="2154"/>
    <cellStyle name="常规 3 2 12" xfId="2155"/>
    <cellStyle name="常规 3 2 13" xfId="2156"/>
    <cellStyle name="常规 3 2 14" xfId="2157"/>
    <cellStyle name="常规 3 2 15" xfId="2158"/>
    <cellStyle name="常规 3 2 16" xfId="2159"/>
    <cellStyle name="常规 3 2 17" xfId="2160"/>
    <cellStyle name="常规 3 2 18" xfId="2161"/>
    <cellStyle name="常规 3 2 19" xfId="2162"/>
    <cellStyle name="常规 3 2 2" xfId="2163"/>
    <cellStyle name="常规 3 2 2 10" xfId="2164"/>
    <cellStyle name="常规 3 2 2 11" xfId="2165"/>
    <cellStyle name="常规 3 2 2 12" xfId="2166"/>
    <cellStyle name="常规 3 2 2 13" xfId="2167"/>
    <cellStyle name="常规 3 2 2 14" xfId="2168"/>
    <cellStyle name="常规 3 2 2 15" xfId="2169"/>
    <cellStyle name="常规 3 2 2 16" xfId="2170"/>
    <cellStyle name="常规 3 2 2 2" xfId="2171"/>
    <cellStyle name="常规 3 2 2 3" xfId="2172"/>
    <cellStyle name="常规 3 2 2 4" xfId="2173"/>
    <cellStyle name="常规 3 2 2 5" xfId="2174"/>
    <cellStyle name="常规 3 2 2 6" xfId="2175"/>
    <cellStyle name="常规 3 2 2 7" xfId="2176"/>
    <cellStyle name="常规 3 2 2 8" xfId="2177"/>
    <cellStyle name="常规 3 2 2 9" xfId="2178"/>
    <cellStyle name="常规 3 2 20" xfId="2179"/>
    <cellStyle name="常规 3 2 21" xfId="2180"/>
    <cellStyle name="常规 3 2 22" xfId="2181"/>
    <cellStyle name="常规 3 2 23" xfId="2182"/>
    <cellStyle name="常规 3 2 24" xfId="2183"/>
    <cellStyle name="常规 3 2 25" xfId="2184"/>
    <cellStyle name="常规 3 2 26" xfId="2185"/>
    <cellStyle name="常规 3 2 27" xfId="2186"/>
    <cellStyle name="常规 3 2 28" xfId="2187"/>
    <cellStyle name="常规 3 2 29" xfId="2188"/>
    <cellStyle name="常规 3 2 3" xfId="2189"/>
    <cellStyle name="常规 3 2 30" xfId="2190"/>
    <cellStyle name="常规 3 2 31" xfId="2191"/>
    <cellStyle name="常规 3 2 32" xfId="2192"/>
    <cellStyle name="常规 3 2 33" xfId="2193"/>
    <cellStyle name="常规 3 2 34" xfId="2194"/>
    <cellStyle name="常规 3 2 35" xfId="2195"/>
    <cellStyle name="常规 3 2 36" xfId="2196"/>
    <cellStyle name="常规 3 2 37" xfId="2197"/>
    <cellStyle name="常规 3 2 38" xfId="2198"/>
    <cellStyle name="常规 3 2 39" xfId="2199"/>
    <cellStyle name="常规 3 2 4" xfId="2200"/>
    <cellStyle name="常规 3 2 40" xfId="2201"/>
    <cellStyle name="常规 3 2 41" xfId="2202"/>
    <cellStyle name="常规 3 2 42" xfId="2203"/>
    <cellStyle name="常规 3 2 43" xfId="2204"/>
    <cellStyle name="常规 3 2 44" xfId="2205"/>
    <cellStyle name="常规 3 2 45" xfId="2206"/>
    <cellStyle name="常规 3 2 46" xfId="2207"/>
    <cellStyle name="常规 3 2 5" xfId="2208"/>
    <cellStyle name="常规 3 2 6" xfId="2209"/>
    <cellStyle name="常规 3 2 7" xfId="2210"/>
    <cellStyle name="常规 3 2 8" xfId="2211"/>
    <cellStyle name="常规 3 2 9" xfId="2212"/>
    <cellStyle name="常规 3 2_【送印】人大报表111(1)(1)" xfId="2213"/>
    <cellStyle name="常规 3 20" xfId="2214"/>
    <cellStyle name="常规 3 21" xfId="2215"/>
    <cellStyle name="常规 3 22" xfId="2216"/>
    <cellStyle name="常规 3 23" xfId="2217"/>
    <cellStyle name="常规 3 24" xfId="2218"/>
    <cellStyle name="常规 3 25" xfId="2219"/>
    <cellStyle name="常规 3 26" xfId="2220"/>
    <cellStyle name="常规 3 27" xfId="2221"/>
    <cellStyle name="常规 3 28" xfId="2222"/>
    <cellStyle name="常规 3 29" xfId="2223"/>
    <cellStyle name="常规 3 3" xfId="2224"/>
    <cellStyle name="常规 3 3 10" xfId="2225"/>
    <cellStyle name="常规 3 3 11" xfId="2226"/>
    <cellStyle name="常规 3 3 12" xfId="2227"/>
    <cellStyle name="常规 3 3 13" xfId="2228"/>
    <cellStyle name="常规 3 3 14" xfId="2229"/>
    <cellStyle name="常规 3 3 15" xfId="2230"/>
    <cellStyle name="常规 3 3 16" xfId="2231"/>
    <cellStyle name="常规 3 3 17" xfId="2232"/>
    <cellStyle name="常规 3 3 18" xfId="2233"/>
    <cellStyle name="常规 3 3 19" xfId="2234"/>
    <cellStyle name="常规 3 3 2" xfId="2235"/>
    <cellStyle name="常规 3 3 2 10" xfId="2236"/>
    <cellStyle name="常规 3 3 2 11" xfId="2237"/>
    <cellStyle name="常规 3 3 2 12" xfId="2238"/>
    <cellStyle name="常规 3 3 2 13" xfId="2239"/>
    <cellStyle name="常规 3 3 2 14" xfId="2240"/>
    <cellStyle name="常规 3 3 2 15" xfId="2241"/>
    <cellStyle name="常规 3 3 2 16" xfId="2242"/>
    <cellStyle name="常规 3 3 2 2" xfId="2243"/>
    <cellStyle name="常规 3 3 2 3" xfId="2244"/>
    <cellStyle name="常规 3 3 2 4" xfId="2245"/>
    <cellStyle name="常规 3 3 2 5" xfId="2246"/>
    <cellStyle name="常规 3 3 2 6" xfId="2247"/>
    <cellStyle name="常规 3 3 2 7" xfId="2248"/>
    <cellStyle name="常规 3 3 2 8" xfId="2249"/>
    <cellStyle name="常规 3 3 2 9" xfId="2250"/>
    <cellStyle name="常规 3 3 20" xfId="2251"/>
    <cellStyle name="常规 3 3 21" xfId="2252"/>
    <cellStyle name="常规 3 3 22" xfId="2253"/>
    <cellStyle name="常规 3 3 23" xfId="2254"/>
    <cellStyle name="常规 3 3 24" xfId="2255"/>
    <cellStyle name="常规 3 3 25" xfId="2256"/>
    <cellStyle name="常规 3 3 26" xfId="2257"/>
    <cellStyle name="常规 3 3 27" xfId="2258"/>
    <cellStyle name="常规 3 3 28" xfId="2259"/>
    <cellStyle name="常规 3 3 29" xfId="2260"/>
    <cellStyle name="常规 3 3 3" xfId="2261"/>
    <cellStyle name="常规 3 3 4" xfId="2262"/>
    <cellStyle name="常规 3 3 5" xfId="2263"/>
    <cellStyle name="常规 3 3 6" xfId="2264"/>
    <cellStyle name="常规 3 3 7" xfId="2265"/>
    <cellStyle name="常规 3 3 8" xfId="2266"/>
    <cellStyle name="常规 3 3 9" xfId="2267"/>
    <cellStyle name="常规 3 3_【送印】人大报表111(1)(1)" xfId="2268"/>
    <cellStyle name="常规 3 30" xfId="2269"/>
    <cellStyle name="常规 3 31" xfId="2270"/>
    <cellStyle name="常规 3 32" xfId="2271"/>
    <cellStyle name="常规 3 33" xfId="2272"/>
    <cellStyle name="常规 3 34" xfId="2273"/>
    <cellStyle name="常规 3 35" xfId="2274"/>
    <cellStyle name="常规 3 36" xfId="2275"/>
    <cellStyle name="常规 3 37" xfId="2276"/>
    <cellStyle name="常规 3 38" xfId="2277"/>
    <cellStyle name="常规 3 39" xfId="2278"/>
    <cellStyle name="常规 3 4" xfId="2279"/>
    <cellStyle name="常规 3 4 10" xfId="2280"/>
    <cellStyle name="常规 3 4 11" xfId="2281"/>
    <cellStyle name="常规 3 4 12" xfId="2282"/>
    <cellStyle name="常规 3 4 13" xfId="2283"/>
    <cellStyle name="常规 3 4 14" xfId="2284"/>
    <cellStyle name="常规 3 4 15" xfId="2285"/>
    <cellStyle name="常规 3 4 16" xfId="2286"/>
    <cellStyle name="常规 3 4 17" xfId="2287"/>
    <cellStyle name="常规 3 4 18" xfId="2288"/>
    <cellStyle name="常规 3 4 19" xfId="2289"/>
    <cellStyle name="常规 3 4 2" xfId="2290"/>
    <cellStyle name="常规 3 4 20" xfId="2291"/>
    <cellStyle name="常规 3 4 21" xfId="2292"/>
    <cellStyle name="常规 3 4 22" xfId="2293"/>
    <cellStyle name="常规 3 4 23" xfId="2294"/>
    <cellStyle name="常规 3 4 24" xfId="2295"/>
    <cellStyle name="常规 3 4 25" xfId="2296"/>
    <cellStyle name="常规 3 4 26" xfId="2297"/>
    <cellStyle name="常规 3 4 27" xfId="2298"/>
    <cellStyle name="常规 3 4 28" xfId="2299"/>
    <cellStyle name="常规 3 4 3" xfId="2300"/>
    <cellStyle name="常规 3 4 4" xfId="2301"/>
    <cellStyle name="常规 3 4 5" xfId="2302"/>
    <cellStyle name="常规 3 4 6" xfId="2303"/>
    <cellStyle name="常规 3 4 7" xfId="2304"/>
    <cellStyle name="常规 3 4 8" xfId="2305"/>
    <cellStyle name="常规 3 4 9" xfId="2306"/>
    <cellStyle name="常规 3 40" xfId="2307"/>
    <cellStyle name="常规 3 41" xfId="2308"/>
    <cellStyle name="常规 3 42" xfId="2309"/>
    <cellStyle name="常规 3 43" xfId="2310"/>
    <cellStyle name="常规 3 44" xfId="2311"/>
    <cellStyle name="常规 3 45" xfId="2312"/>
    <cellStyle name="常规 3 46" xfId="2313"/>
    <cellStyle name="常规 3 47" xfId="2314"/>
    <cellStyle name="常规 3 48" xfId="2315"/>
    <cellStyle name="常规 3 49" xfId="2316"/>
    <cellStyle name="常规 3 5" xfId="2317"/>
    <cellStyle name="常规 3 5 10" xfId="2318"/>
    <cellStyle name="常规 3 5 11" xfId="2319"/>
    <cellStyle name="常规 3 5 12" xfId="2320"/>
    <cellStyle name="常规 3 5 13" xfId="2321"/>
    <cellStyle name="常规 3 5 2" xfId="2322"/>
    <cellStyle name="常规 3 5 3" xfId="2323"/>
    <cellStyle name="常规 3 5 4" xfId="2324"/>
    <cellStyle name="常规 3 5 5" xfId="2325"/>
    <cellStyle name="常规 3 5 6" xfId="2326"/>
    <cellStyle name="常规 3 5 7" xfId="2327"/>
    <cellStyle name="常规 3 5 8" xfId="2328"/>
    <cellStyle name="常规 3 5 9" xfId="2329"/>
    <cellStyle name="常规 3 50" xfId="2330"/>
    <cellStyle name="常规 3 51" xfId="2331"/>
    <cellStyle name="常规 3 52" xfId="2332"/>
    <cellStyle name="常规 3 53" xfId="2333"/>
    <cellStyle name="常规 3 54" xfId="2334"/>
    <cellStyle name="常规 3 55" xfId="2335"/>
    <cellStyle name="常规 3 56" xfId="2336"/>
    <cellStyle name="常规 3 57" xfId="2337"/>
    <cellStyle name="常规 3 58" xfId="2338"/>
    <cellStyle name="常规 3 59" xfId="2339"/>
    <cellStyle name="常规 3 6" xfId="2340"/>
    <cellStyle name="常规 3 60" xfId="2341"/>
    <cellStyle name="常规 3 61" xfId="2342"/>
    <cellStyle name="常规 3 62" xfId="2343"/>
    <cellStyle name="常规 3 63" xfId="2344"/>
    <cellStyle name="常规 3 64" xfId="2345"/>
    <cellStyle name="常规 3 65" xfId="2346"/>
    <cellStyle name="常规 3 66" xfId="2347"/>
    <cellStyle name="常规 3 67" xfId="2348"/>
    <cellStyle name="常规 3 68" xfId="2349"/>
    <cellStyle name="常规 3 69" xfId="2350"/>
    <cellStyle name="常规 3 7" xfId="2351"/>
    <cellStyle name="常规 3 70" xfId="2352"/>
    <cellStyle name="常规 3 71" xfId="2353"/>
    <cellStyle name="常规 3 72" xfId="2354"/>
    <cellStyle name="常规 3 73" xfId="2355"/>
    <cellStyle name="常规 3 74" xfId="2356"/>
    <cellStyle name="常规 3 75" xfId="2357"/>
    <cellStyle name="常规 3 76" xfId="2358"/>
    <cellStyle name="常规 3 77" xfId="2359"/>
    <cellStyle name="常规 3 78" xfId="2360"/>
    <cellStyle name="常规 3 79" xfId="2361"/>
    <cellStyle name="常规 3 8" xfId="2362"/>
    <cellStyle name="常规 3 80" xfId="2363"/>
    <cellStyle name="常规 3 81" xfId="2364"/>
    <cellStyle name="常规 3 82" xfId="2365"/>
    <cellStyle name="常规 3 83" xfId="2366"/>
    <cellStyle name="常规 3 84" xfId="2367"/>
    <cellStyle name="常规 3 85" xfId="2368"/>
    <cellStyle name="常规 3 86" xfId="2369"/>
    <cellStyle name="常规 3 87" xfId="2370"/>
    <cellStyle name="常规 3 88" xfId="2371"/>
    <cellStyle name="常规 3 89" xfId="2372"/>
    <cellStyle name="常规 3 9" xfId="2373"/>
    <cellStyle name="常规 3 90" xfId="2374"/>
    <cellStyle name="常规 3 91" xfId="2375"/>
    <cellStyle name="常规 3 92" xfId="2376"/>
    <cellStyle name="常规 3 93" xfId="2377"/>
    <cellStyle name="常规 3 94" xfId="2378"/>
    <cellStyle name="常规 3 95" xfId="2379"/>
    <cellStyle name="常规 3_【送印】人大报表111(1)(1)" xfId="2380"/>
    <cellStyle name="常规 30" xfId="2381"/>
    <cellStyle name="常规 31" xfId="2382"/>
    <cellStyle name="常规 32" xfId="2383"/>
    <cellStyle name="常规 33" xfId="2384"/>
    <cellStyle name="常规 34" xfId="2385"/>
    <cellStyle name="常规 35" xfId="2386"/>
    <cellStyle name="常规 36" xfId="2387"/>
    <cellStyle name="常规 37" xfId="2388"/>
    <cellStyle name="常规 38" xfId="2389"/>
    <cellStyle name="常规 39" xfId="2390"/>
    <cellStyle name="常规 4" xfId="2391"/>
    <cellStyle name="常规 4 10" xfId="2392"/>
    <cellStyle name="常规 4 11" xfId="2393"/>
    <cellStyle name="常规 4 12" xfId="2394"/>
    <cellStyle name="常规 4 13" xfId="2395"/>
    <cellStyle name="常规 4 14" xfId="2396"/>
    <cellStyle name="常规 4 15" xfId="2397"/>
    <cellStyle name="常规 4 16" xfId="2398"/>
    <cellStyle name="常规 4 17" xfId="2399"/>
    <cellStyle name="常规 4 18" xfId="2400"/>
    <cellStyle name="常规 4 19" xfId="2401"/>
    <cellStyle name="常规 4 2" xfId="2402"/>
    <cellStyle name="常规 4 2 10" xfId="2403"/>
    <cellStyle name="常规 4 2 11" xfId="2404"/>
    <cellStyle name="常规 4 2 12" xfId="2405"/>
    <cellStyle name="常规 4 2 13" xfId="2406"/>
    <cellStyle name="常规 4 2 14" xfId="2407"/>
    <cellStyle name="常规 4 2 15" xfId="2408"/>
    <cellStyle name="常规 4 2 16" xfId="2409"/>
    <cellStyle name="常规 4 2 17" xfId="2410"/>
    <cellStyle name="常规 4 2 18" xfId="2411"/>
    <cellStyle name="常规 4 2 19" xfId="2412"/>
    <cellStyle name="常规 4 2 2" xfId="2413"/>
    <cellStyle name="常规 4 2 2 10" xfId="2414"/>
    <cellStyle name="常规 4 2 2 11" xfId="2415"/>
    <cellStyle name="常规 4 2 2 12" xfId="2416"/>
    <cellStyle name="常规 4 2 2 13" xfId="2417"/>
    <cellStyle name="常规 4 2 2 14" xfId="2418"/>
    <cellStyle name="常规 4 2 2 15" xfId="2419"/>
    <cellStyle name="常规 4 2 2 16" xfId="2420"/>
    <cellStyle name="常规 4 2 2 2" xfId="2421"/>
    <cellStyle name="常规 4 2 2 3" xfId="2422"/>
    <cellStyle name="常规 4 2 2 4" xfId="2423"/>
    <cellStyle name="常规 4 2 2 5" xfId="2424"/>
    <cellStyle name="常规 4 2 2 6" xfId="2425"/>
    <cellStyle name="常规 4 2 2 7" xfId="2426"/>
    <cellStyle name="常规 4 2 2 8" xfId="2427"/>
    <cellStyle name="常规 4 2 2 9" xfId="2428"/>
    <cellStyle name="常规 4 2 20" xfId="2429"/>
    <cellStyle name="常规 4 2 21" xfId="2430"/>
    <cellStyle name="常规 4 2 22" xfId="2431"/>
    <cellStyle name="常规 4 2 23" xfId="2432"/>
    <cellStyle name="常规 4 2 24" xfId="2433"/>
    <cellStyle name="常规 4 2 25" xfId="2434"/>
    <cellStyle name="常规 4 2 26" xfId="2435"/>
    <cellStyle name="常规 4 2 27" xfId="2436"/>
    <cellStyle name="常规 4 2 28" xfId="2437"/>
    <cellStyle name="常规 4 2 29" xfId="2438"/>
    <cellStyle name="常规 4 2 3" xfId="2439"/>
    <cellStyle name="常规 4 2 30" xfId="2440"/>
    <cellStyle name="常规 4 2 31" xfId="2441"/>
    <cellStyle name="常规 4 2 32" xfId="2442"/>
    <cellStyle name="常规 4 2 33" xfId="2443"/>
    <cellStyle name="常规 4 2 34" xfId="2444"/>
    <cellStyle name="常规 4 2 35" xfId="2445"/>
    <cellStyle name="常规 4 2 36" xfId="2446"/>
    <cellStyle name="常规 4 2 37" xfId="2447"/>
    <cellStyle name="常规 4 2 38" xfId="2448"/>
    <cellStyle name="常规 4 2 39" xfId="2449"/>
    <cellStyle name="常规 4 2 4" xfId="2450"/>
    <cellStyle name="常规 4 2 40" xfId="2451"/>
    <cellStyle name="常规 4 2 41" xfId="2452"/>
    <cellStyle name="常规 4 2 42" xfId="2453"/>
    <cellStyle name="常规 4 2 43" xfId="2454"/>
    <cellStyle name="常规 4 2 44" xfId="2455"/>
    <cellStyle name="常规 4 2 45" xfId="2456"/>
    <cellStyle name="常规 4 2 46" xfId="2457"/>
    <cellStyle name="常规 4 2 5" xfId="2458"/>
    <cellStyle name="常规 4 2 6" xfId="2459"/>
    <cellStyle name="常规 4 2 7" xfId="2460"/>
    <cellStyle name="常规 4 2 8" xfId="2461"/>
    <cellStyle name="常规 4 2 9" xfId="2462"/>
    <cellStyle name="常规 4 2_【送印】人大报表111(1)(1)" xfId="2463"/>
    <cellStyle name="常规 4 20" xfId="2464"/>
    <cellStyle name="常规 4 21" xfId="2465"/>
    <cellStyle name="常规 4 22" xfId="2466"/>
    <cellStyle name="常规 4 23" xfId="2467"/>
    <cellStyle name="常规 4 24" xfId="2468"/>
    <cellStyle name="常规 4 25" xfId="2469"/>
    <cellStyle name="常规 4 26" xfId="2470"/>
    <cellStyle name="常规 4 27" xfId="2471"/>
    <cellStyle name="常规 4 28" xfId="2472"/>
    <cellStyle name="常规 4 29" xfId="2473"/>
    <cellStyle name="常规 4 3" xfId="2474"/>
    <cellStyle name="常规 4 3 10" xfId="2475"/>
    <cellStyle name="常规 4 3 11" xfId="2476"/>
    <cellStyle name="常规 4 3 12" xfId="2477"/>
    <cellStyle name="常规 4 3 13" xfId="2478"/>
    <cellStyle name="常规 4 3 14" xfId="2479"/>
    <cellStyle name="常规 4 3 15" xfId="2480"/>
    <cellStyle name="常规 4 3 16" xfId="2481"/>
    <cellStyle name="常规 4 3 17" xfId="2482"/>
    <cellStyle name="常规 4 3 18" xfId="2483"/>
    <cellStyle name="常规 4 3 19" xfId="2484"/>
    <cellStyle name="常规 4 3 2" xfId="2485"/>
    <cellStyle name="常规 4 3 2 10" xfId="2486"/>
    <cellStyle name="常规 4 3 2 11" xfId="2487"/>
    <cellStyle name="常规 4 3 2 12" xfId="2488"/>
    <cellStyle name="常规 4 3 2 13" xfId="2489"/>
    <cellStyle name="常规 4 3 2 14" xfId="2490"/>
    <cellStyle name="常规 4 3 2 15" xfId="2491"/>
    <cellStyle name="常规 4 3 2 16" xfId="2492"/>
    <cellStyle name="常规 4 3 2 2" xfId="2493"/>
    <cellStyle name="常规 4 3 2 3" xfId="2494"/>
    <cellStyle name="常规 4 3 2 4" xfId="2495"/>
    <cellStyle name="常规 4 3 2 5" xfId="2496"/>
    <cellStyle name="常规 4 3 2 6" xfId="2497"/>
    <cellStyle name="常规 4 3 2 7" xfId="2498"/>
    <cellStyle name="常规 4 3 2 8" xfId="2499"/>
    <cellStyle name="常规 4 3 2 9" xfId="2500"/>
    <cellStyle name="常规 4 3 20" xfId="2501"/>
    <cellStyle name="常规 4 3 21" xfId="2502"/>
    <cellStyle name="常规 4 3 22" xfId="2503"/>
    <cellStyle name="常规 4 3 23" xfId="2504"/>
    <cellStyle name="常规 4 3 24" xfId="2505"/>
    <cellStyle name="常规 4 3 25" xfId="2506"/>
    <cellStyle name="常规 4 3 26" xfId="2507"/>
    <cellStyle name="常规 4 3 27" xfId="2508"/>
    <cellStyle name="常规 4 3 28" xfId="2509"/>
    <cellStyle name="常规 4 3 29" xfId="2510"/>
    <cellStyle name="常规 4 3 3" xfId="2511"/>
    <cellStyle name="常规 4 3 4" xfId="2512"/>
    <cellStyle name="常规 4 3 5" xfId="2513"/>
    <cellStyle name="常规 4 3 6" xfId="2514"/>
    <cellStyle name="常规 4 3 7" xfId="2515"/>
    <cellStyle name="常规 4 3 8" xfId="2516"/>
    <cellStyle name="常规 4 3 9" xfId="2517"/>
    <cellStyle name="常规 4 3_【送印】人大报表111(1)(1)" xfId="2518"/>
    <cellStyle name="常规 4 30" xfId="2519"/>
    <cellStyle name="常规 4 31" xfId="2520"/>
    <cellStyle name="常规 4 32" xfId="2521"/>
    <cellStyle name="常规 4 33" xfId="2522"/>
    <cellStyle name="常规 4 34" xfId="2523"/>
    <cellStyle name="常规 4 35" xfId="2524"/>
    <cellStyle name="常规 4 36" xfId="2525"/>
    <cellStyle name="常规 4 37" xfId="2526"/>
    <cellStyle name="常规 4 38" xfId="2527"/>
    <cellStyle name="常规 4 39" xfId="2528"/>
    <cellStyle name="常规 4 4" xfId="2529"/>
    <cellStyle name="常规 4 4 10" xfId="2530"/>
    <cellStyle name="常规 4 4 11" xfId="2531"/>
    <cellStyle name="常规 4 4 12" xfId="2532"/>
    <cellStyle name="常规 4 4 13" xfId="2533"/>
    <cellStyle name="常规 4 4 14" xfId="2534"/>
    <cellStyle name="常规 4 4 15" xfId="2535"/>
    <cellStyle name="常规 4 4 16" xfId="2536"/>
    <cellStyle name="常规 4 4 17" xfId="2537"/>
    <cellStyle name="常规 4 4 18" xfId="2538"/>
    <cellStyle name="常规 4 4 19" xfId="2539"/>
    <cellStyle name="常规 4 4 2" xfId="2540"/>
    <cellStyle name="常规 4 4 20" xfId="2541"/>
    <cellStyle name="常规 4 4 21" xfId="2542"/>
    <cellStyle name="常规 4 4 22" xfId="2543"/>
    <cellStyle name="常规 4 4 23" xfId="2544"/>
    <cellStyle name="常规 4 4 24" xfId="2545"/>
    <cellStyle name="常规 4 4 25" xfId="2546"/>
    <cellStyle name="常规 4 4 26" xfId="2547"/>
    <cellStyle name="常规 4 4 27" xfId="2548"/>
    <cellStyle name="常规 4 4 28" xfId="2549"/>
    <cellStyle name="常规 4 4 3" xfId="2550"/>
    <cellStyle name="常规 4 4 4" xfId="2551"/>
    <cellStyle name="常规 4 4 5" xfId="2552"/>
    <cellStyle name="常规 4 4 6" xfId="2553"/>
    <cellStyle name="常规 4 4 7" xfId="2554"/>
    <cellStyle name="常规 4 4 8" xfId="2555"/>
    <cellStyle name="常规 4 4 9" xfId="2556"/>
    <cellStyle name="常规 4 4_【送印】人大报表111(1)(1)" xfId="2557"/>
    <cellStyle name="常规 4 40" xfId="2558"/>
    <cellStyle name="常规 4 41" xfId="2559"/>
    <cellStyle name="常规 4 42" xfId="2560"/>
    <cellStyle name="常规 4 43" xfId="2561"/>
    <cellStyle name="常规 4 44" xfId="2562"/>
    <cellStyle name="常规 4 45" xfId="2563"/>
    <cellStyle name="常规 4 46" xfId="2564"/>
    <cellStyle name="常规 4 47" xfId="2565"/>
    <cellStyle name="常规 4 48" xfId="2566"/>
    <cellStyle name="常规 4 49" xfId="2567"/>
    <cellStyle name="常规 4 5" xfId="2568"/>
    <cellStyle name="常规 4 5 10" xfId="2569"/>
    <cellStyle name="常规 4 5 2" xfId="2570"/>
    <cellStyle name="常规 4 5 3" xfId="2571"/>
    <cellStyle name="常规 4 5 4" xfId="2572"/>
    <cellStyle name="常规 4 5 5" xfId="2573"/>
    <cellStyle name="常规 4 5 6" xfId="2574"/>
    <cellStyle name="常规 4 5 7" xfId="2575"/>
    <cellStyle name="常规 4 5 8" xfId="2576"/>
    <cellStyle name="常规 4 5 9" xfId="2577"/>
    <cellStyle name="常规 4 50" xfId="2578"/>
    <cellStyle name="常规 4 51" xfId="2579"/>
    <cellStyle name="常规 4 52" xfId="2580"/>
    <cellStyle name="常规 4 53" xfId="2581"/>
    <cellStyle name="常规 4 54" xfId="2582"/>
    <cellStyle name="常规 4 55" xfId="2583"/>
    <cellStyle name="常规 4 56" xfId="2584"/>
    <cellStyle name="常规 4 57" xfId="2585"/>
    <cellStyle name="常规 4 58" xfId="2586"/>
    <cellStyle name="常规 4 59" xfId="2587"/>
    <cellStyle name="常规 4 6" xfId="2588"/>
    <cellStyle name="常规 4 60" xfId="2589"/>
    <cellStyle name="常规 4 61" xfId="2590"/>
    <cellStyle name="常规 4 62" xfId="2591"/>
    <cellStyle name="常规 4 63" xfId="2592"/>
    <cellStyle name="常规 4 64" xfId="2593"/>
    <cellStyle name="常规 4 7" xfId="2594"/>
    <cellStyle name="常规 4 8" xfId="2595"/>
    <cellStyle name="常规 4 9" xfId="2596"/>
    <cellStyle name="常规 4_【送印】人大报表111(1)(1)" xfId="2597"/>
    <cellStyle name="常规 40" xfId="2598"/>
    <cellStyle name="常规 41" xfId="2599"/>
    <cellStyle name="常规 42" xfId="2600"/>
    <cellStyle name="常规 43" xfId="2601"/>
    <cellStyle name="常规 44" xfId="2602"/>
    <cellStyle name="常规 45" xfId="2603"/>
    <cellStyle name="常规 46" xfId="2604"/>
    <cellStyle name="常规 47" xfId="2605"/>
    <cellStyle name="常规 48" xfId="2606"/>
    <cellStyle name="常规 49" xfId="2607"/>
    <cellStyle name="常规 5" xfId="2608"/>
    <cellStyle name="常规 5 10" xfId="2609"/>
    <cellStyle name="常规 5 11" xfId="2610"/>
    <cellStyle name="常规 5 12" xfId="2611"/>
    <cellStyle name="常规 5 13" xfId="2612"/>
    <cellStyle name="常规 5 14" xfId="2613"/>
    <cellStyle name="常规 5 15" xfId="2614"/>
    <cellStyle name="常规 5 16" xfId="2615"/>
    <cellStyle name="常规 5 17" xfId="2616"/>
    <cellStyle name="常规 5 18" xfId="2617"/>
    <cellStyle name="常规 5 19" xfId="2618"/>
    <cellStyle name="常规 5 2" xfId="2619"/>
    <cellStyle name="常规 5 2 10" xfId="2620"/>
    <cellStyle name="常规 5 2 11" xfId="2621"/>
    <cellStyle name="常规 5 2 12" xfId="2622"/>
    <cellStyle name="常规 5 2 13" xfId="2623"/>
    <cellStyle name="常规 5 2 14" xfId="2624"/>
    <cellStyle name="常规 5 2 15" xfId="2625"/>
    <cellStyle name="常规 5 2 16" xfId="2626"/>
    <cellStyle name="常规 5 2 17" xfId="2627"/>
    <cellStyle name="常规 5 2 2" xfId="2628"/>
    <cellStyle name="常规 5 2 2 10" xfId="2629"/>
    <cellStyle name="常规 5 2 2 11" xfId="2630"/>
    <cellStyle name="常规 5 2 2 12" xfId="2631"/>
    <cellStyle name="常规 5 2 2 13" xfId="2632"/>
    <cellStyle name="常规 5 2 2 14" xfId="2633"/>
    <cellStyle name="常规 5 2 2 15" xfId="2634"/>
    <cellStyle name="常规 5 2 2 16" xfId="2635"/>
    <cellStyle name="常规 5 2 2 2" xfId="2636"/>
    <cellStyle name="常规 5 2 2 3" xfId="2637"/>
    <cellStyle name="常规 5 2 2 4" xfId="2638"/>
    <cellStyle name="常规 5 2 2 5" xfId="2639"/>
    <cellStyle name="常规 5 2 2 6" xfId="2640"/>
    <cellStyle name="常规 5 2 2 7" xfId="2641"/>
    <cellStyle name="常规 5 2 2 8" xfId="2642"/>
    <cellStyle name="常规 5 2 2 9" xfId="2643"/>
    <cellStyle name="常规 5 2 3" xfId="2644"/>
    <cellStyle name="常规 5 2 4" xfId="2645"/>
    <cellStyle name="常规 5 2 5" xfId="2646"/>
    <cellStyle name="常规 5 2 6" xfId="2647"/>
    <cellStyle name="常规 5 2 7" xfId="2648"/>
    <cellStyle name="常规 5 2 8" xfId="2649"/>
    <cellStyle name="常规 5 2 9" xfId="2650"/>
    <cellStyle name="常规 5 2_【送印】人大报表111(1)(1)" xfId="2651"/>
    <cellStyle name="常规 5 3" xfId="2652"/>
    <cellStyle name="常规 5 4" xfId="2653"/>
    <cellStyle name="常规 5 5" xfId="2654"/>
    <cellStyle name="常规 5 6" xfId="2655"/>
    <cellStyle name="常规 5 7" xfId="2656"/>
    <cellStyle name="常规 5 8" xfId="2657"/>
    <cellStyle name="常规 5 9" xfId="2658"/>
    <cellStyle name="常规 5_【送印】人大报表111(1)(1)" xfId="2659"/>
    <cellStyle name="常规 50" xfId="2660"/>
    <cellStyle name="常规 51" xfId="2661"/>
    <cellStyle name="常规 52" xfId="2662"/>
    <cellStyle name="常规 53" xfId="2663"/>
    <cellStyle name="常规 54" xfId="2664"/>
    <cellStyle name="常规 55" xfId="2665"/>
    <cellStyle name="常规 56" xfId="2666"/>
    <cellStyle name="常规 57" xfId="2667"/>
    <cellStyle name="常规 58" xfId="2668"/>
    <cellStyle name="常规 59" xfId="2669"/>
    <cellStyle name="常规 6" xfId="2670"/>
    <cellStyle name="常规 6 2" xfId="2671"/>
    <cellStyle name="常规 6 3" xfId="2672"/>
    <cellStyle name="常规 6_【送印】人大报表111(1)(1)" xfId="2673"/>
    <cellStyle name="常规 60" xfId="2674"/>
    <cellStyle name="常规 61" xfId="2675"/>
    <cellStyle name="常规 62" xfId="2676"/>
    <cellStyle name="常规 63" xfId="2677"/>
    <cellStyle name="常规 64" xfId="2678"/>
    <cellStyle name="常规 65" xfId="2679"/>
    <cellStyle name="常规 66" xfId="2680"/>
    <cellStyle name="常规 67" xfId="2681"/>
    <cellStyle name="常规 68" xfId="2682"/>
    <cellStyle name="常规 69" xfId="2683"/>
    <cellStyle name="常规 7" xfId="2684"/>
    <cellStyle name="常规 7 2" xfId="2685"/>
    <cellStyle name="常规 7_【送印】人大报表111(1)(1)" xfId="2686"/>
    <cellStyle name="常规 70" xfId="2687"/>
    <cellStyle name="常规 71" xfId="2688"/>
    <cellStyle name="常规 72" xfId="2689"/>
    <cellStyle name="常规 73" xfId="2690"/>
    <cellStyle name="常规 74" xfId="2691"/>
    <cellStyle name="常规 75" xfId="2692"/>
    <cellStyle name="常规 76" xfId="2693"/>
    <cellStyle name="常规 77" xfId="2694"/>
    <cellStyle name="常规 78" xfId="2695"/>
    <cellStyle name="常规 79" xfId="2696"/>
    <cellStyle name="常规 8" xfId="2697"/>
    <cellStyle name="常规 8 2" xfId="2698"/>
    <cellStyle name="常规 8_【送印】人大报表111(1)(1)" xfId="2699"/>
    <cellStyle name="常规 80" xfId="2700"/>
    <cellStyle name="常规 81" xfId="2701"/>
    <cellStyle name="常规 82" xfId="2702"/>
    <cellStyle name="常规 83" xfId="2703"/>
    <cellStyle name="常规 84" xfId="2704"/>
    <cellStyle name="常规 85" xfId="2705"/>
    <cellStyle name="常规 86" xfId="2706"/>
    <cellStyle name="常规 87" xfId="2707"/>
    <cellStyle name="常规 88" xfId="2708"/>
    <cellStyle name="常规 89" xfId="2709"/>
    <cellStyle name="常规 9" xfId="2710"/>
    <cellStyle name="常规 9 2" xfId="2711"/>
    <cellStyle name="常规 9 2 2" xfId="2712"/>
    <cellStyle name="常规 9 2_2016年人代会预算体系总表" xfId="2713"/>
    <cellStyle name="常规 9_【送印】人大报表111(1)(1)" xfId="2714"/>
    <cellStyle name="常规 90" xfId="2715"/>
    <cellStyle name="常规 91" xfId="2716"/>
    <cellStyle name="常规 92" xfId="2717"/>
    <cellStyle name="常规 93" xfId="2718"/>
    <cellStyle name="常规 94" xfId="2719"/>
    <cellStyle name="常规 95" xfId="2720"/>
    <cellStyle name="常规 96" xfId="2721"/>
    <cellStyle name="常规 97" xfId="2722"/>
    <cellStyle name="常规 98" xfId="2723"/>
    <cellStyle name="常规 99" xfId="2724"/>
    <cellStyle name="常规_11月小本" xfId="2725"/>
    <cellStyle name="常规_11月小本 2" xfId="2726"/>
    <cellStyle name="常规_11月小本 2 2" xfId="2727"/>
    <cellStyle name="常规_11月小本 2 2 2" xfId="2728"/>
    <cellStyle name="常规_11月小本 3" xfId="2729"/>
    <cellStyle name="常规_11月小本 4" xfId="2730"/>
    <cellStyle name="常规_2009年初两会支出调整后（国库处）" xfId="2731"/>
    <cellStyle name="常规_2009年初两会支出调整后（国库处） 2" xfId="2732"/>
    <cellStyle name="常规_2009年初两会支出调整后（国库处） 3" xfId="2733"/>
    <cellStyle name="常规_2012年国有资本经营预算报表（只含山东省本级报省人代会审议2） 2" xfId="2734"/>
    <cellStyle name="常规_表18 2" xfId="2735"/>
    <cellStyle name="常规_表262014年山东省社会保险基金预算收支草案表（1月3日）" xfId="2736"/>
    <cellStyle name="常规_表262014年山东省社会保险基金预算收支草案表（1月3日） 2" xfId="2737"/>
    <cellStyle name="常规_各市及省级预算外年终数据(2008年1月1日)" xfId="2738"/>
    <cellStyle name="常规_人代会表(0107填报）" xfId="2739"/>
    <cellStyle name="常规_市县组部分 2" xfId="2740"/>
    <cellStyle name="超级链接" xfId="2741"/>
    <cellStyle name="Hyperlink" xfId="2742"/>
    <cellStyle name="分级显示行_1_13区汇总" xfId="2743"/>
    <cellStyle name="分级显示列_1_Book1" xfId="2744"/>
    <cellStyle name="归盒啦_95" xfId="2745"/>
    <cellStyle name="好" xfId="2746"/>
    <cellStyle name="好 2" xfId="2747"/>
    <cellStyle name="好_【送印】人大报表111(1)(1)" xfId="2748"/>
    <cellStyle name="好_05潍坊" xfId="2749"/>
    <cellStyle name="好_05潍坊_08-2014年省级一般公共预算支出执行细化表（附表1）（上会）" xfId="2750"/>
    <cellStyle name="好_05潍坊_10-2015年省级一般公共预算支出预算细化表（附表3）（上会）" xfId="2751"/>
    <cellStyle name="好_05潍坊_2009-2010三农投入和民生统计表(教科文)" xfId="2752"/>
    <cellStyle name="好_05潍坊_2009-2010三农投入和民生统计表（农业科）" xfId="2753"/>
    <cellStyle name="好_05潍坊_2009-2010三农投入和民生统计表（企业处汇总用）" xfId="2754"/>
    <cellStyle name="好_05潍坊_2009年全省三农投入情况表（报省委）" xfId="2755"/>
    <cellStyle name="好_05潍坊_2009年胜利油田" xfId="2756"/>
    <cellStyle name="好_05潍坊_2010年境内税收收入构成表（定稿）" xfId="2757"/>
    <cellStyle name="好_05潍坊_2014年省级一般公共预算支出执行细化表0108" xfId="2758"/>
    <cellStyle name="好_05潍坊_博山区2009-2010年三农及民生投入统计表" xfId="2759"/>
    <cellStyle name="好_05潍坊_非税局2009-2010三农投入和民生统计表2" xfId="2760"/>
    <cellStyle name="好_05潍坊_高青县2008-2009年三农和民生支出统计表(正式" xfId="2761"/>
    <cellStyle name="好_05潍坊_高新区2009-2010三农投入和民生统计表" xfId="2762"/>
    <cellStyle name="好_05潍坊_行政政法科2009-2010三农投入和民生统计表" xfId="2763"/>
    <cellStyle name="好_05潍坊_桓台2009-2010年三农及民生投入统计表" xfId="2764"/>
    <cellStyle name="好_05潍坊_经建科2009-2010三农投入和民生统计表" xfId="2765"/>
    <cellStyle name="好_05潍坊_临淄区2009-2010三农投入和民生统计表" xfId="2766"/>
    <cellStyle name="好_05潍坊_青岛市2009-2010三农投入统计表" xfId="2767"/>
    <cellStyle name="好_05潍坊_山东、江苏、广东三省境内税收收入构成情况表（2010年全年）" xfId="2768"/>
    <cellStyle name="好_05潍坊_山东省三农报表合计" xfId="2769"/>
    <cellStyle name="好_05潍坊_烟台市2009-2010三农投入和民生统计表" xfId="2770"/>
    <cellStyle name="好_05潍坊_沂源县2009-2010年三农及民生投入统计表" xfId="2771"/>
    <cellStyle name="好_05潍坊_张店区2009-2010年三农和民生支出统计表(正式" xfId="2772"/>
    <cellStyle name="好_05潍坊_周村区2009-2010年三农及民生投入统计表" xfId="2773"/>
    <cellStyle name="好_05潍坊_淄川区2009-2010年三农及民生投入统计表" xfId="2774"/>
    <cellStyle name="好_05潍坊_综合组小册子数据（20100730）" xfId="2775"/>
    <cellStyle name="好_07临沂" xfId="2776"/>
    <cellStyle name="好_07临沂_08-2014年省级一般公共预算支出执行细化表（附表1）（上会）" xfId="2777"/>
    <cellStyle name="好_07临沂_10-2015年省级一般公共预算支出预算细化表（附表3）（上会）" xfId="2778"/>
    <cellStyle name="好_07临沂_2009-2010三农投入和民生统计表(教科文)" xfId="2779"/>
    <cellStyle name="好_07临沂_2009-2010三农投入和民生统计表（农业科）" xfId="2780"/>
    <cellStyle name="好_07临沂_2009-2010三农投入和民生统计表（企业处汇总用）" xfId="2781"/>
    <cellStyle name="好_07临沂_2009年全省三农投入情况表（报省委）" xfId="2782"/>
    <cellStyle name="好_07临沂_2009年胜利油田" xfId="2783"/>
    <cellStyle name="好_07临沂_2010年境内税收收入构成表（定稿）" xfId="2784"/>
    <cellStyle name="好_07临沂_2014年省级一般公共预算支出执行细化表0108" xfId="2785"/>
    <cellStyle name="好_07临沂_博山区2009-2010年三农及民生投入统计表" xfId="2786"/>
    <cellStyle name="好_07临沂_非税局2009-2010三农投入和民生统计表2" xfId="2787"/>
    <cellStyle name="好_07临沂_高青县2008-2009年三农和民生支出统计表(正式" xfId="2788"/>
    <cellStyle name="好_07临沂_高新区2009-2010三农投入和民生统计表" xfId="2789"/>
    <cellStyle name="好_07临沂_行政政法科2009-2010三农投入和民生统计表" xfId="2790"/>
    <cellStyle name="好_07临沂_桓台2009-2010年三农及民生投入统计表" xfId="2791"/>
    <cellStyle name="好_07临沂_经建科2009-2010三农投入和民生统计表" xfId="2792"/>
    <cellStyle name="好_07临沂_临淄区2009-2010三农投入和民生统计表" xfId="2793"/>
    <cellStyle name="好_07临沂_青岛市2009-2010三农投入统计表" xfId="2794"/>
    <cellStyle name="好_07临沂_山东、江苏、广东三省境内税收收入构成情况表（2010年全年）" xfId="2795"/>
    <cellStyle name="好_07临沂_山东省三农报表合计" xfId="2796"/>
    <cellStyle name="好_07临沂_烟台市2009-2010三农投入和民生统计表" xfId="2797"/>
    <cellStyle name="好_07临沂_沂源县2009-2010年三农及民生投入统计表" xfId="2798"/>
    <cellStyle name="好_07临沂_张店区2009-2010年三农和民生支出统计表(正式" xfId="2799"/>
    <cellStyle name="好_07临沂_周村区2009-2010年三农及民生投入统计表" xfId="2800"/>
    <cellStyle name="好_07临沂_淄川区2009-2010年三农及民生投入统计表" xfId="2801"/>
    <cellStyle name="好_07临沂_综合组小册子数据（20100730）" xfId="2802"/>
    <cellStyle name="好_08-2014年省级一般公共预算支出执行细化表（附表1）（上会）" xfId="2803"/>
    <cellStyle name="好_10-2015年省级一般公共预算支出预算细化表（附表3）（上会）" xfId="2804"/>
    <cellStyle name="好_10月月报大表" xfId="2805"/>
    <cellStyle name="好_10月月报大表_08-2014年省级一般公共预算支出执行细化表（附表1）（上会）" xfId="2806"/>
    <cellStyle name="好_10月月报大表_10-2015年省级一般公共预算支出预算细化表（附表3）（上会）" xfId="2807"/>
    <cellStyle name="好_10月月报大表_2014年省级一般公共预算支出执行细化表0108" xfId="2808"/>
    <cellStyle name="好_12滨州" xfId="2809"/>
    <cellStyle name="好_12滨州_08-2014年省级一般公共预算支出执行细化表（附表1）（上会）" xfId="2810"/>
    <cellStyle name="好_12滨州_10-2015年省级一般公共预算支出预算细化表（附表3）（上会）" xfId="2811"/>
    <cellStyle name="好_12滨州_2009-2010三农投入和民生统计表(教科文)" xfId="2812"/>
    <cellStyle name="好_12滨州_2009-2010三农投入和民生统计表（农业科）" xfId="2813"/>
    <cellStyle name="好_12滨州_2009-2010三农投入和民生统计表（企业处汇总用）" xfId="2814"/>
    <cellStyle name="好_12滨州_2009年全省三农投入情况表（报省委）" xfId="2815"/>
    <cellStyle name="好_12滨州_2009年胜利油田" xfId="2816"/>
    <cellStyle name="好_12滨州_2010年境内税收收入构成表（定稿）" xfId="2817"/>
    <cellStyle name="好_12滨州_2014年省级一般公共预算支出执行细化表0108" xfId="2818"/>
    <cellStyle name="好_12滨州_博山区2009-2010年三农及民生投入统计表" xfId="2819"/>
    <cellStyle name="好_12滨州_非税局2009-2010三农投入和民生统计表2" xfId="2820"/>
    <cellStyle name="好_12滨州_高青县2008-2009年三农和民生支出统计表(正式" xfId="2821"/>
    <cellStyle name="好_12滨州_高新区2009-2010三农投入和民生统计表" xfId="2822"/>
    <cellStyle name="好_12滨州_行政政法科2009-2010三农投入和民生统计表" xfId="2823"/>
    <cellStyle name="好_12滨州_桓台2009-2010年三农及民生投入统计表" xfId="2824"/>
    <cellStyle name="好_12滨州_经建科2009-2010三农投入和民生统计表" xfId="2825"/>
    <cellStyle name="好_12滨州_临淄区2009-2010三农投入和民生统计表" xfId="2826"/>
    <cellStyle name="好_12滨州_青岛市2009-2010三农投入统计表" xfId="2827"/>
    <cellStyle name="好_12滨州_山东、江苏、广东三省境内税收收入构成情况表（2010年全年）" xfId="2828"/>
    <cellStyle name="好_12滨州_山东省三农报表合计" xfId="2829"/>
    <cellStyle name="好_12滨州_烟台市2009-2010三农投入和民生统计表" xfId="2830"/>
    <cellStyle name="好_12滨州_沂源县2009-2010年三农及民生投入统计表" xfId="2831"/>
    <cellStyle name="好_12滨州_张店区2009-2010年三农和民生支出统计表(正式" xfId="2832"/>
    <cellStyle name="好_12滨州_周村区2009-2010年三农及民生投入统计表" xfId="2833"/>
    <cellStyle name="好_12滨州_淄川区2009-2010年三农及民生投入统计表" xfId="2834"/>
    <cellStyle name="好_12滨州_综合组小册子数据（20100730）" xfId="2835"/>
    <cellStyle name="好_2006-2009年全省境内财政总收入构成情况表（20100505报尹厅长）" xfId="2836"/>
    <cellStyle name="好_2008制造业纳税情况表" xfId="2837"/>
    <cellStyle name="好_2009-2010三农投入和民生统计表(教科文)" xfId="2838"/>
    <cellStyle name="好_2009-2010三农投入和民生统计表（农业科）" xfId="2839"/>
    <cellStyle name="好_2009-2010三农投入和民生统计表（企业处汇总用）" xfId="2840"/>
    <cellStyle name="好_2009年全省三农投入情况表（报省委）" xfId="2841"/>
    <cellStyle name="好_2009年山东省行政政法处报预算汇总表（lwm20081011)" xfId="2842"/>
    <cellStyle name="好_2009年山东省行政政法处报预算汇总表（lwm20081013)" xfId="2843"/>
    <cellStyle name="好_2009年胜利油田" xfId="2844"/>
    <cellStyle name="好_2009年政法处发展与投资类项目初审(20081027)" xfId="2845"/>
    <cellStyle name="好_2009年诸城市地方财政基本情况统计表" xfId="2846"/>
    <cellStyle name="好_2010年境内税收收入构成表（定稿）" xfId="2847"/>
    <cellStyle name="好_2010年省测算数据收入奖励" xfId="2848"/>
    <cellStyle name="好_2011年09月月报大表" xfId="2849"/>
    <cellStyle name="好_2011年09月月报大表_08-2014年省级一般公共预算支出执行细化表（附表1）（上会）" xfId="2850"/>
    <cellStyle name="好_2011年09月月报大表_10-2015年省级一般公共预算支出预算细化表（附表3）（上会）" xfId="2851"/>
    <cellStyle name="好_2011年09月月报大表_2014年省级一般公共预算支出执行细化表0108" xfId="2852"/>
    <cellStyle name="好_2012年国有资本经营预算报表（只含山东省本级报省人代会审议2）" xfId="2853"/>
    <cellStyle name="好_2012年国有资本经营预算报表（只含山东省本级报省人代会审议2）_08-2014年省级一般公共预算支出执行细化表（附表1）（上会）" xfId="2854"/>
    <cellStyle name="好_2012年国有资本经营预算报表（只含山东省本级报省人代会审议2）_10-2015年省级一般公共预算支出预算细化表（附表3）（上会）" xfId="2855"/>
    <cellStyle name="好_2012年国有资本经营预算报表（只含山东省本级报省人代会审议2）_2014年省级一般公共预算支出执行细化表0108" xfId="2856"/>
    <cellStyle name="好_2012年省对下财政年终对账表20121225(1)29" xfId="2857"/>
    <cellStyle name="好_2014年省级一般公共预算支出执行细化表0108" xfId="2858"/>
    <cellStyle name="好_2015年省级支出分类别表（给小魏）" xfId="2859"/>
    <cellStyle name="好_2015年省级支出预算（小魏）" xfId="2860"/>
    <cellStyle name="好_22湖南" xfId="2861"/>
    <cellStyle name="好_22湖南_08-2014年省级一般公共预算支出执行细化表（附表1）（上会）" xfId="2862"/>
    <cellStyle name="好_22湖南_10-2015年省级一般公共预算支出预算细化表（附表3）（上会）" xfId="2863"/>
    <cellStyle name="好_22湖南_18、2009年山东省财政基本情况（印）" xfId="2864"/>
    <cellStyle name="好_22湖南_2009-2010三农投入和民生统计表(教科文)" xfId="2865"/>
    <cellStyle name="好_22湖南_2009-2010三农投入和民生统计表（农业科）" xfId="2866"/>
    <cellStyle name="好_22湖南_2009-2010三农投入和民生统计表（企业处汇总用）" xfId="2867"/>
    <cellStyle name="好_22湖南_2009年全省三农投入情况表（报省委）" xfId="2868"/>
    <cellStyle name="好_22湖南_2009年胜利油田" xfId="2869"/>
    <cellStyle name="好_22湖南_2010年境内税收收入构成表（定稿）" xfId="2870"/>
    <cellStyle name="好_22湖南_2014年省级一般公共预算支出执行细化表0108" xfId="2871"/>
    <cellStyle name="好_22湖南_博山区2009-2010年三农及民生投入统计表" xfId="2872"/>
    <cellStyle name="好_22湖南_非税局2009-2010三农投入和民生统计表2" xfId="2873"/>
    <cellStyle name="好_22湖南_高青县2008-2009年三农和民生支出统计表(正式" xfId="2874"/>
    <cellStyle name="好_22湖南_高新区2009-2010三农投入和民生统计表" xfId="2875"/>
    <cellStyle name="好_22湖南_行政政法科2009-2010三农投入和民生统计表" xfId="2876"/>
    <cellStyle name="好_22湖南_桓台2009-2010年三农及民生投入统计表" xfId="2877"/>
    <cellStyle name="好_22湖南_经建科2009-2010三农投入和民生统计表" xfId="2878"/>
    <cellStyle name="好_22湖南_临淄区2009-2010三农投入和民生统计表" xfId="2879"/>
    <cellStyle name="好_22湖南_青岛市2009-2010三农投入统计表" xfId="2880"/>
    <cellStyle name="好_22湖南_人均收支(0214)" xfId="2881"/>
    <cellStyle name="好_22湖南_山东、江苏、广东三省境内税收收入构成情况表（2010年全年）" xfId="2882"/>
    <cellStyle name="好_22湖南_山东省三农报表合计" xfId="2883"/>
    <cellStyle name="好_22湖南_烟台市2009-2010三农投入和民生统计表" xfId="2884"/>
    <cellStyle name="好_22湖南_沂源县2009-2010年三农及民生投入统计表" xfId="2885"/>
    <cellStyle name="好_22湖南_张店区2009-2010年三农和民生支出统计表(正式" xfId="2886"/>
    <cellStyle name="好_22湖南_周村区2009-2010年三农及民生投入统计表" xfId="2887"/>
    <cellStyle name="好_22湖南_淄川区2009-2010年三农及民生投入统计表" xfId="2888"/>
    <cellStyle name="好_23-1" xfId="2889"/>
    <cellStyle name="好_27重庆" xfId="2890"/>
    <cellStyle name="好_27重庆_08-2014年省级一般公共预算支出执行细化表（附表1）（上会）" xfId="2891"/>
    <cellStyle name="好_27重庆_10-2015年省级一般公共预算支出预算细化表（附表3）（上会）" xfId="2892"/>
    <cellStyle name="好_27重庆_18、2009年山东省财政基本情况（印）" xfId="2893"/>
    <cellStyle name="好_27重庆_2009-2010三农投入和民生统计表(教科文)" xfId="2894"/>
    <cellStyle name="好_27重庆_2009-2010三农投入和民生统计表（农业科）" xfId="2895"/>
    <cellStyle name="好_27重庆_2009-2010三农投入和民生统计表（企业处汇总用）" xfId="2896"/>
    <cellStyle name="好_27重庆_2009年全省三农投入情况表（报省委）" xfId="2897"/>
    <cellStyle name="好_27重庆_2009年胜利油田" xfId="2898"/>
    <cellStyle name="好_27重庆_2010年境内税收收入构成表（定稿）" xfId="2899"/>
    <cellStyle name="好_27重庆_2014年省级一般公共预算支出执行细化表0108" xfId="2900"/>
    <cellStyle name="好_27重庆_博山区2009-2010年三农及民生投入统计表" xfId="2901"/>
    <cellStyle name="好_27重庆_非税局2009-2010三农投入和民生统计表2" xfId="2902"/>
    <cellStyle name="好_27重庆_高青县2008-2009年三农和民生支出统计表(正式" xfId="2903"/>
    <cellStyle name="好_27重庆_高新区2009-2010三农投入和民生统计表" xfId="2904"/>
    <cellStyle name="好_27重庆_行政政法科2009-2010三农投入和民生统计表" xfId="2905"/>
    <cellStyle name="好_27重庆_桓台2009-2010年三农及民生投入统计表" xfId="2906"/>
    <cellStyle name="好_27重庆_经建科2009-2010三农投入和民生统计表" xfId="2907"/>
    <cellStyle name="好_27重庆_临淄区2009-2010三农投入和民生统计表" xfId="2908"/>
    <cellStyle name="好_27重庆_青岛市2009-2010三农投入统计表" xfId="2909"/>
    <cellStyle name="好_27重庆_人均收支(0214)" xfId="2910"/>
    <cellStyle name="好_27重庆_山东、江苏、广东三省境内税收收入构成情况表（2010年全年）" xfId="2911"/>
    <cellStyle name="好_27重庆_山东省三农报表合计" xfId="2912"/>
    <cellStyle name="好_27重庆_烟台市2009-2010三农投入和民生统计表" xfId="2913"/>
    <cellStyle name="好_27重庆_沂源县2009-2010年三农及民生投入统计表" xfId="2914"/>
    <cellStyle name="好_27重庆_张店区2009-2010年三农和民生支出统计表(正式" xfId="2915"/>
    <cellStyle name="好_27重庆_周村区2009-2010年三农及民生投入统计表" xfId="2916"/>
    <cellStyle name="好_27重庆_淄川区2009-2010年三农及民生投入统计表" xfId="2917"/>
    <cellStyle name="好_28四川" xfId="2918"/>
    <cellStyle name="好_28四川_08-2014年省级一般公共预算支出执行细化表（附表1）（上会）" xfId="2919"/>
    <cellStyle name="好_28四川_10-2015年省级一般公共预算支出预算细化表（附表3）（上会）" xfId="2920"/>
    <cellStyle name="好_28四川_18、2009年山东省财政基本情况（印）" xfId="2921"/>
    <cellStyle name="好_28四川_2009-2010三农投入和民生统计表(教科文)" xfId="2922"/>
    <cellStyle name="好_28四川_2009-2010三农投入和民生统计表（农业科）" xfId="2923"/>
    <cellStyle name="好_28四川_2009-2010三农投入和民生统计表（企业处汇总用）" xfId="2924"/>
    <cellStyle name="好_28四川_2009年全省三农投入情况表（报省委）" xfId="2925"/>
    <cellStyle name="好_28四川_2009年胜利油田" xfId="2926"/>
    <cellStyle name="好_28四川_2010年境内税收收入构成表（定稿）" xfId="2927"/>
    <cellStyle name="好_28四川_2014年省级一般公共预算支出执行细化表0108" xfId="2928"/>
    <cellStyle name="好_28四川_博山区2009-2010年三农及民生投入统计表" xfId="2929"/>
    <cellStyle name="好_28四川_非税局2009-2010三农投入和民生统计表2" xfId="2930"/>
    <cellStyle name="好_28四川_高青县2008-2009年三农和民生支出统计表(正式" xfId="2931"/>
    <cellStyle name="好_28四川_高新区2009-2010三农投入和民生统计表" xfId="2932"/>
    <cellStyle name="好_28四川_行政政法科2009-2010三农投入和民生统计表" xfId="2933"/>
    <cellStyle name="好_28四川_桓台2009-2010年三农及民生投入统计表" xfId="2934"/>
    <cellStyle name="好_28四川_经建科2009-2010三农投入和民生统计表" xfId="2935"/>
    <cellStyle name="好_28四川_临淄区2009-2010三农投入和民生统计表" xfId="2936"/>
    <cellStyle name="好_28四川_青岛市2009-2010三农投入统计表" xfId="2937"/>
    <cellStyle name="好_28四川_人均收支(0214)" xfId="2938"/>
    <cellStyle name="好_28四川_山东、江苏、广东三省境内税收收入构成情况表（2010年全年）" xfId="2939"/>
    <cellStyle name="好_28四川_山东省三农报表合计" xfId="2940"/>
    <cellStyle name="好_28四川_烟台市2009-2010三农投入和民生统计表" xfId="2941"/>
    <cellStyle name="好_28四川_沂源县2009-2010年三农及民生投入统计表" xfId="2942"/>
    <cellStyle name="好_28四川_张店区2009-2010年三农和民生支出统计表(正式" xfId="2943"/>
    <cellStyle name="好_28四川_周村区2009-2010年三农及民生投入统计表" xfId="2944"/>
    <cellStyle name="好_28四川_淄川区2009-2010年三农及民生投入统计表" xfId="2945"/>
    <cellStyle name="好_30云南" xfId="2946"/>
    <cellStyle name="好_30云南_08-2014年省级一般公共预算支出执行细化表（附表1）（上会）" xfId="2947"/>
    <cellStyle name="好_30云南_10-2015年省级一般公共预算支出预算细化表（附表3）（上会）" xfId="2948"/>
    <cellStyle name="好_30云南_18、2009年山东省财政基本情况（印）" xfId="2949"/>
    <cellStyle name="好_30云南_2009-2010三农投入和民生统计表(教科文)" xfId="2950"/>
    <cellStyle name="好_30云南_2009-2010三农投入和民生统计表（农业科）" xfId="2951"/>
    <cellStyle name="好_30云南_2009-2010三农投入和民生统计表（企业处汇总用）" xfId="2952"/>
    <cellStyle name="好_30云南_2009年全省三农投入情况表（报省委）" xfId="2953"/>
    <cellStyle name="好_30云南_2009年胜利油田" xfId="2954"/>
    <cellStyle name="好_30云南_2010年境内税收收入构成表（定稿）" xfId="2955"/>
    <cellStyle name="好_30云南_2014年省级一般公共预算支出执行细化表0108" xfId="2956"/>
    <cellStyle name="好_30云南_博山区2009-2010年三农及民生投入统计表" xfId="2957"/>
    <cellStyle name="好_30云南_非税局2009-2010三农投入和民生统计表2" xfId="2958"/>
    <cellStyle name="好_30云南_高青县2008-2009年三农和民生支出统计表(正式" xfId="2959"/>
    <cellStyle name="好_30云南_高新区2009-2010三农投入和民生统计表" xfId="2960"/>
    <cellStyle name="好_30云南_行政政法科2009-2010三农投入和民生统计表" xfId="2961"/>
    <cellStyle name="好_30云南_桓台2009-2010年三农及民生投入统计表" xfId="2962"/>
    <cellStyle name="好_30云南_经建科2009-2010三农投入和民生统计表" xfId="2963"/>
    <cellStyle name="好_30云南_临淄区2009-2010三农投入和民生统计表" xfId="2964"/>
    <cellStyle name="好_30云南_青岛市2009-2010三农投入统计表" xfId="2965"/>
    <cellStyle name="好_30云南_人均收支(0214)" xfId="2966"/>
    <cellStyle name="好_30云南_山东、江苏、广东三省境内税收收入构成情况表（2010年全年）" xfId="2967"/>
    <cellStyle name="好_30云南_山东省三农报表合计" xfId="2968"/>
    <cellStyle name="好_30云南_烟台市2009-2010三农投入和民生统计表" xfId="2969"/>
    <cellStyle name="好_30云南_沂源县2009-2010年三农及民生投入统计表" xfId="2970"/>
    <cellStyle name="好_30云南_张店区2009-2010年三农和民生支出统计表(正式" xfId="2971"/>
    <cellStyle name="好_30云南_周村区2009-2010年三农及民生投入统计表" xfId="2972"/>
    <cellStyle name="好_30云南_淄川区2009-2010年三农及民生投入统计表" xfId="2973"/>
    <cellStyle name="好_33甘肃" xfId="2974"/>
    <cellStyle name="好_33甘肃_08-2014年省级一般公共预算支出执行细化表（附表1）（上会）" xfId="2975"/>
    <cellStyle name="好_33甘肃_10-2015年省级一般公共预算支出预算细化表（附表3）（上会）" xfId="2976"/>
    <cellStyle name="好_33甘肃_18、2009年山东省财政基本情况（印）" xfId="2977"/>
    <cellStyle name="好_33甘肃_2009-2010三农投入和民生统计表(教科文)" xfId="2978"/>
    <cellStyle name="好_33甘肃_2009-2010三农投入和民生统计表（农业科）" xfId="2979"/>
    <cellStyle name="好_33甘肃_2009-2010三农投入和民生统计表（企业处汇总用）" xfId="2980"/>
    <cellStyle name="好_33甘肃_2009年全省三农投入情况表（报省委）" xfId="2981"/>
    <cellStyle name="好_33甘肃_2009年胜利油田" xfId="2982"/>
    <cellStyle name="好_33甘肃_2010年境内税收收入构成表（定稿）" xfId="2983"/>
    <cellStyle name="好_33甘肃_2014年省级一般公共预算支出执行细化表0108" xfId="2984"/>
    <cellStyle name="好_33甘肃_博山区2009-2010年三农及民生投入统计表" xfId="2985"/>
    <cellStyle name="好_33甘肃_非税局2009-2010三农投入和民生统计表2" xfId="2986"/>
    <cellStyle name="好_33甘肃_高青县2008-2009年三农和民生支出统计表(正式" xfId="2987"/>
    <cellStyle name="好_33甘肃_高新区2009-2010三农投入和民生统计表" xfId="2988"/>
    <cellStyle name="好_33甘肃_行政政法科2009-2010三农投入和民生统计表" xfId="2989"/>
    <cellStyle name="好_33甘肃_桓台2009-2010年三农及民生投入统计表" xfId="2990"/>
    <cellStyle name="好_33甘肃_经建科2009-2010三农投入和民生统计表" xfId="2991"/>
    <cellStyle name="好_33甘肃_临淄区2009-2010三农投入和民生统计表" xfId="2992"/>
    <cellStyle name="好_33甘肃_青岛市2009-2010三农投入统计表" xfId="2993"/>
    <cellStyle name="好_33甘肃_人均收支(0214)" xfId="2994"/>
    <cellStyle name="好_33甘肃_山东、江苏、广东三省境内税收收入构成情况表（2010年全年）" xfId="2995"/>
    <cellStyle name="好_33甘肃_山东省三农报表合计" xfId="2996"/>
    <cellStyle name="好_33甘肃_烟台市2009-2010三农投入和民生统计表" xfId="2997"/>
    <cellStyle name="好_33甘肃_沂源县2009-2010年三农及民生投入统计表" xfId="2998"/>
    <cellStyle name="好_33甘肃_张店区2009-2010年三农和民生支出统计表(正式" xfId="2999"/>
    <cellStyle name="好_33甘肃_周村区2009-2010年三农及民生投入统计表" xfId="3000"/>
    <cellStyle name="好_33甘肃_淄川区2009-2010年三农及民生投入统计表" xfId="3001"/>
    <cellStyle name="好_34青海" xfId="3002"/>
    <cellStyle name="好_34青海_08-2014年省级一般公共预算支出执行细化表（附表1）（上会）" xfId="3003"/>
    <cellStyle name="好_34青海_10-2015年省级一般公共预算支出预算细化表（附表3）（上会）" xfId="3004"/>
    <cellStyle name="好_34青海_18、2009年山东省财政基本情况（印）" xfId="3005"/>
    <cellStyle name="好_34青海_2009-2010三农投入和民生统计表(教科文)" xfId="3006"/>
    <cellStyle name="好_34青海_2009-2010三农投入和民生统计表（农业科）" xfId="3007"/>
    <cellStyle name="好_34青海_2009-2010三农投入和民生统计表（企业处汇总用）" xfId="3008"/>
    <cellStyle name="好_34青海_2009年全省三农投入情况表（报省委）" xfId="3009"/>
    <cellStyle name="好_34青海_2009年胜利油田" xfId="3010"/>
    <cellStyle name="好_34青海_2010年境内税收收入构成表（定稿）" xfId="3011"/>
    <cellStyle name="好_34青海_2014年省级一般公共预算支出执行细化表0108" xfId="3012"/>
    <cellStyle name="好_34青海_博山区2009-2010年三农及民生投入统计表" xfId="3013"/>
    <cellStyle name="好_34青海_非税局2009-2010三农投入和民生统计表2" xfId="3014"/>
    <cellStyle name="好_34青海_高青县2008-2009年三农和民生支出统计表(正式" xfId="3015"/>
    <cellStyle name="好_34青海_高新区2009-2010三农投入和民生统计表" xfId="3016"/>
    <cellStyle name="好_34青海_行政政法科2009-2010三农投入和民生统计表" xfId="3017"/>
    <cellStyle name="好_34青海_桓台2009-2010年三农及民生投入统计表" xfId="3018"/>
    <cellStyle name="好_34青海_经建科2009-2010三农投入和民生统计表" xfId="3019"/>
    <cellStyle name="好_34青海_临淄区2009-2010三农投入和民生统计表" xfId="3020"/>
    <cellStyle name="好_34青海_青岛市2009-2010三农投入统计表" xfId="3021"/>
    <cellStyle name="好_34青海_人均收支(0214)" xfId="3022"/>
    <cellStyle name="好_34青海_山东、江苏、广东三省境内税收收入构成情况表（2010年全年）" xfId="3023"/>
    <cellStyle name="好_34青海_山东省三农报表合计" xfId="3024"/>
    <cellStyle name="好_34青海_烟台市2009-2010三农投入和民生统计表" xfId="3025"/>
    <cellStyle name="好_34青海_沂源县2009-2010年三农及民生投入统计表" xfId="3026"/>
    <cellStyle name="好_34青海_张店区2009-2010年三农和民生支出统计表(正式" xfId="3027"/>
    <cellStyle name="好_34青海_周村区2009-2010年三农及民生投入统计表" xfId="3028"/>
    <cellStyle name="好_34青海_淄川区2009-2010年三农及民生投入统计表" xfId="3029"/>
    <cellStyle name="好_Book1" xfId="3030"/>
    <cellStyle name="好_Book1_1" xfId="3031"/>
    <cellStyle name="好_Book1_1_08-2014年省级一般公共预算支出执行细化表（附表1）（上会）" xfId="3032"/>
    <cellStyle name="好_Book1_1_10-2015年省级一般公共预算支出预算细化表（附表3）（上会）" xfId="3033"/>
    <cellStyle name="好_Book1_1_2014年省级一般公共预算支出执行细化表0108" xfId="3034"/>
    <cellStyle name="好_表432015年111个部门预算汇总情况表" xfId="3035"/>
    <cellStyle name="好_博山区2009-2010年三农及民生投入统计表" xfId="3036"/>
    <cellStyle name="好_非税局2009-2010三农投入和民生统计表2" xfId="3037"/>
    <cellStyle name="好_凤凰" xfId="3038"/>
    <cellStyle name="好_高青县2008-2009年三农和民生支出统计表(正式" xfId="3039"/>
    <cellStyle name="好_高新区2009-2010三农投入和民生统计表" xfId="3040"/>
    <cellStyle name="好_行政政法科2009-2010三农投入和民生统计表" xfId="3041"/>
    <cellStyle name="好_桓台2009-2010年三农及民生投入统计表" xfId="3042"/>
    <cellStyle name="好_济宁市2009年地方财政基本情况表" xfId="3043"/>
    <cellStyle name="好_经建科2009-2010三农投入和民生统计表" xfId="3044"/>
    <cellStyle name="好_聊城嘉明经济开发区企业名单" xfId="3045"/>
    <cellStyle name="好_聊城市2009年地方财政基本情况表" xfId="3046"/>
    <cellStyle name="好_临淄区2009-2010三农投入和民生统计表" xfId="3047"/>
    <cellStyle name="好_平邑" xfId="3048"/>
    <cellStyle name="好_平邑_08-2014年省级一般公共预算支出执行细化表（附表1）（上会）" xfId="3049"/>
    <cellStyle name="好_平邑_10-2015年省级一般公共预算支出预算细化表（附表3）（上会）" xfId="3050"/>
    <cellStyle name="好_平邑_2009-2010三农投入和民生统计表(教科文)" xfId="3051"/>
    <cellStyle name="好_平邑_2009-2010三农投入和民生统计表（农业科）" xfId="3052"/>
    <cellStyle name="好_平邑_2009-2010三农投入和民生统计表（企业处汇总用）" xfId="3053"/>
    <cellStyle name="好_平邑_2009年全省三农投入情况表（报省委）" xfId="3054"/>
    <cellStyle name="好_平邑_2009年胜利油田" xfId="3055"/>
    <cellStyle name="好_平邑_2010年境内税收收入构成表（定稿）" xfId="3056"/>
    <cellStyle name="好_平邑_2014年省级一般公共预算支出执行细化表0108" xfId="3057"/>
    <cellStyle name="好_平邑_博山区2009-2010年三农及民生投入统计表" xfId="3058"/>
    <cellStyle name="好_平邑_非税局2009-2010三农投入和民生统计表2" xfId="3059"/>
    <cellStyle name="好_平邑_高青县2008-2009年三农和民生支出统计表(正式" xfId="3060"/>
    <cellStyle name="好_平邑_高新区2009-2010三农投入和民生统计表" xfId="3061"/>
    <cellStyle name="好_平邑_行政政法科2009-2010三农投入和民生统计表" xfId="3062"/>
    <cellStyle name="好_平邑_桓台2009-2010年三农及民生投入统计表" xfId="3063"/>
    <cellStyle name="好_平邑_经建科2009-2010三农投入和民生统计表" xfId="3064"/>
    <cellStyle name="好_平邑_临淄区2009-2010三农投入和民生统计表" xfId="3065"/>
    <cellStyle name="好_平邑_青岛市2009-2010三农投入统计表" xfId="3066"/>
    <cellStyle name="好_平邑_山东、江苏、广东三省境内税收收入构成情况表（2010年全年）" xfId="3067"/>
    <cellStyle name="好_平邑_山东省三农报表合计" xfId="3068"/>
    <cellStyle name="好_平邑_烟台市2009-2010三农投入和民生统计表" xfId="3069"/>
    <cellStyle name="好_平邑_沂源县2009-2010年三农及民生投入统计表" xfId="3070"/>
    <cellStyle name="好_平邑_张店区2009-2010年三农和民生支出统计表(正式" xfId="3071"/>
    <cellStyle name="好_平邑_周村区2009-2010年三农及民生投入统计表" xfId="3072"/>
    <cellStyle name="好_平邑_淄川区2009-2010年三农及民生投入统计表" xfId="3073"/>
    <cellStyle name="好_平邑_综合组小册子数据（20100730）" xfId="3074"/>
    <cellStyle name="好_青岛市2009-2010三农投入统计表" xfId="3075"/>
    <cellStyle name="好_山东、江苏、广东三省境内税收收入构成情况表（2010年全年）" xfId="3076"/>
    <cellStyle name="好_山东省2015年预算执行情况和2016年预算草案（社保）" xfId="3077"/>
    <cellStyle name="好_山东省三农报表合计" xfId="3078"/>
    <cellStyle name="好_市对下体制    表54—70" xfId="3079"/>
    <cellStyle name="好_同德" xfId="3080"/>
    <cellStyle name="好_同德_08-2014年省级一般公共预算支出执行细化表（附表1）（上会）" xfId="3081"/>
    <cellStyle name="好_同德_10-2015年省级一般公共预算支出预算细化表（附表3）（上会）" xfId="3082"/>
    <cellStyle name="好_同德_18、2009年山东省财政基本情况（印）" xfId="3083"/>
    <cellStyle name="好_同德_2009-2010三农投入和民生统计表(教科文)" xfId="3084"/>
    <cellStyle name="好_同德_2009-2010三农投入和民生统计表（农业科）" xfId="3085"/>
    <cellStyle name="好_同德_2009-2010三农投入和民生统计表（企业处汇总用）" xfId="3086"/>
    <cellStyle name="好_同德_2009年全省三农投入情况表（报省委）" xfId="3087"/>
    <cellStyle name="好_同德_2009年胜利油田" xfId="3088"/>
    <cellStyle name="好_同德_2010年境内税收收入构成表（定稿）" xfId="3089"/>
    <cellStyle name="好_同德_2014年省级一般公共预算支出执行细化表0108" xfId="3090"/>
    <cellStyle name="好_同德_博山区2009-2010年三农及民生投入统计表" xfId="3091"/>
    <cellStyle name="好_同德_非税局2009-2010三农投入和民生统计表2" xfId="3092"/>
    <cellStyle name="好_同德_高青县2008-2009年三农和民生支出统计表(正式" xfId="3093"/>
    <cellStyle name="好_同德_高新区2009-2010三农投入和民生统计表" xfId="3094"/>
    <cellStyle name="好_同德_行政政法科2009-2010三农投入和民生统计表" xfId="3095"/>
    <cellStyle name="好_同德_桓台2009-2010年三农及民生投入统计表" xfId="3096"/>
    <cellStyle name="好_同德_经建科2009-2010三农投入和民生统计表" xfId="3097"/>
    <cellStyle name="好_同德_临淄区2009-2010三农投入和民生统计表" xfId="3098"/>
    <cellStyle name="好_同德_青岛市2009-2010三农投入统计表" xfId="3099"/>
    <cellStyle name="好_同德_人均收支(0214)" xfId="3100"/>
    <cellStyle name="好_同德_山东、江苏、广东三省境内税收收入构成情况表（2010年全年）" xfId="3101"/>
    <cellStyle name="好_同德_山东省三农报表合计" xfId="3102"/>
    <cellStyle name="好_同德_烟台市2009-2010三农投入和民生统计表" xfId="3103"/>
    <cellStyle name="好_同德_沂源县2009-2010年三农及民生投入统计表" xfId="3104"/>
    <cellStyle name="好_同德_张店区2009-2010年三农和民生支出统计表(正式" xfId="3105"/>
    <cellStyle name="好_同德_周村区2009-2010年三农及民生投入统计表" xfId="3106"/>
    <cellStyle name="好_同德_淄川区2009-2010年三农及民生投入统计表" xfId="3107"/>
    <cellStyle name="好_潍坊市2009年地方财政基本情况表" xfId="3108"/>
    <cellStyle name="好_烟台市2009-2010三农投入和民生统计表" xfId="3109"/>
    <cellStyle name="好_沂源县2009-2010年三农及民生投入统计表" xfId="3110"/>
    <cellStyle name="好_预备费" xfId="3111"/>
    <cellStyle name="好_张店区2009-2010年三农和民生支出统计表(正式" xfId="3112"/>
    <cellStyle name="好_政法处2009年“一上”第一阶段预算初审汇总表（向肖处汇报并与张弘沟通后调整稿，20081020)" xfId="3113"/>
    <cellStyle name="好_政法处2009年预算初审意见（20081028)" xfId="3114"/>
    <cellStyle name="好_政法处2009年预算初审意见（20081031向肖王处长汇报后稿)" xfId="3115"/>
    <cellStyle name="好_周村区2009-2010年三农及民生投入统计表" xfId="3116"/>
    <cellStyle name="好_淄川区2009-2010年三农及民生投入统计表" xfId="3117"/>
    <cellStyle name="好_自治区本级政府性基金情况表" xfId="3118"/>
    <cellStyle name="好_自治区本级政府性基金情况表_08-2014年省级一般公共预算支出执行细化表（附表1）（上会）" xfId="3119"/>
    <cellStyle name="好_自治区本级政府性基金情况表_10-2015年省级一般公共预算支出预算细化表（附表3）（上会）" xfId="3120"/>
    <cellStyle name="好_综合组小册子数据（20100730）" xfId="3121"/>
    <cellStyle name="后继超级链接" xfId="3122"/>
    <cellStyle name="后继超链接" xfId="3123"/>
    <cellStyle name="汇总" xfId="3124"/>
    <cellStyle name="Currency" xfId="3125"/>
    <cellStyle name="货币 2" xfId="3126"/>
    <cellStyle name="Currency [0]" xfId="3127"/>
    <cellStyle name="计算" xfId="3128"/>
    <cellStyle name="检查单元格" xfId="3129"/>
    <cellStyle name="解释性文本" xfId="3130"/>
    <cellStyle name="借出原因" xfId="3131"/>
    <cellStyle name="警告文本" xfId="3132"/>
    <cellStyle name="链接单元格" xfId="3133"/>
    <cellStyle name="霓付 [0]_ +Foil &amp; -FOIL &amp; PAPER" xfId="3134"/>
    <cellStyle name="霓付_ +Foil &amp; -FOIL &amp; PAPER" xfId="3135"/>
    <cellStyle name="烹拳 [0]_ +Foil &amp; -FOIL &amp; PAPER" xfId="3136"/>
    <cellStyle name="烹拳_ +Foil &amp; -FOIL &amp; PAPER" xfId="3137"/>
    <cellStyle name="普通_ 白土" xfId="3138"/>
    <cellStyle name="千分位[0]_ 白土" xfId="3139"/>
    <cellStyle name="千分位_ 白土" xfId="3140"/>
    <cellStyle name="千位[0]_ 方正PC" xfId="3141"/>
    <cellStyle name="千位_ 方正PC" xfId="3142"/>
    <cellStyle name="Comma" xfId="3143"/>
    <cellStyle name="千位分隔 14" xfId="3144"/>
    <cellStyle name="千位分隔 16" xfId="3145"/>
    <cellStyle name="千位分隔 17" xfId="3146"/>
    <cellStyle name="千位分隔 18" xfId="3147"/>
    <cellStyle name="千位分隔 19" xfId="3148"/>
    <cellStyle name="千位分隔 2" xfId="3149"/>
    <cellStyle name="千位分隔 2 2" xfId="3150"/>
    <cellStyle name="千位分隔 20" xfId="3151"/>
    <cellStyle name="千位分隔 21" xfId="3152"/>
    <cellStyle name="千位分隔 3" xfId="3153"/>
    <cellStyle name="千位分隔 4" xfId="3154"/>
    <cellStyle name="千位分隔 5" xfId="3155"/>
    <cellStyle name="Comma [0]" xfId="3156"/>
    <cellStyle name="千位分隔[0] 2" xfId="3157"/>
    <cellStyle name="千位分隔[0] 2 2" xfId="3158"/>
    <cellStyle name="千位分隔[0] 3" xfId="3159"/>
    <cellStyle name="千位分隔[0] 4" xfId="3160"/>
    <cellStyle name="千位分季_新建 Microsoft Excel 工作表" xfId="3161"/>
    <cellStyle name="钎霖_4岿角利" xfId="3162"/>
    <cellStyle name="强调 1" xfId="3163"/>
    <cellStyle name="强调 2" xfId="3164"/>
    <cellStyle name="强调 3" xfId="3165"/>
    <cellStyle name="强调文字颜色 1" xfId="3166"/>
    <cellStyle name="强调文字颜色 2" xfId="3167"/>
    <cellStyle name="强调文字颜色 3" xfId="3168"/>
    <cellStyle name="强调文字颜色 4" xfId="3169"/>
    <cellStyle name="强调文字颜色 5" xfId="3170"/>
    <cellStyle name="强调文字颜色 6" xfId="3171"/>
    <cellStyle name="日期" xfId="3172"/>
    <cellStyle name="商品名称" xfId="3173"/>
    <cellStyle name="适中" xfId="3174"/>
    <cellStyle name="输出" xfId="3175"/>
    <cellStyle name="输入" xfId="3176"/>
    <cellStyle name="数量" xfId="3177"/>
    <cellStyle name="数字" xfId="3178"/>
    <cellStyle name="未定义" xfId="3179"/>
    <cellStyle name="小数" xfId="3180"/>
    <cellStyle name="样式 1" xfId="3181"/>
    <cellStyle name="Followed Hyperlink" xfId="3182"/>
    <cellStyle name="昗弨_Pacific Region P&amp;L" xfId="3183"/>
    <cellStyle name="着色 1" xfId="3184"/>
    <cellStyle name="着色 2" xfId="3185"/>
    <cellStyle name="着色 3" xfId="3186"/>
    <cellStyle name="着色 4" xfId="3187"/>
    <cellStyle name="着色 5" xfId="3188"/>
    <cellStyle name="着色 6" xfId="3189"/>
    <cellStyle name="寘嬫愗傝 [0.00]_Region Orders (2)" xfId="3190"/>
    <cellStyle name="寘嬫愗傝_Region Orders (2)" xfId="3191"/>
    <cellStyle name="注释" xfId="3192"/>
    <cellStyle name="콤마 [0]_BOILER-CO1" xfId="3193"/>
    <cellStyle name="콤마_BOILER-CO1" xfId="3194"/>
    <cellStyle name="통화 [0]_BOILER-CO1" xfId="3195"/>
    <cellStyle name="통화_BOILER-CO1" xfId="3196"/>
    <cellStyle name="표준_0N-HANDLING " xfId="3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externalLink" Target="externalLinks/externalLink2.xml" /><Relationship Id="rId55" Type="http://schemas.openxmlformats.org/officeDocument/2006/relationships/externalLink" Target="externalLinks/externalLink3.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1104900</xdr:colOff>
      <xdr:row>24</xdr:row>
      <xdr:rowOff>104775</xdr:rowOff>
    </xdr:from>
    <xdr:ext cx="76200" cy="190500"/>
    <xdr:sp fLocksText="0">
      <xdr:nvSpPr>
        <xdr:cNvPr id="1" name="Text Box 7"/>
        <xdr:cNvSpPr txBox="1">
          <a:spLocks noChangeArrowheads="1"/>
        </xdr:cNvSpPr>
      </xdr:nvSpPr>
      <xdr:spPr>
        <a:xfrm>
          <a:off x="1104900" y="707707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1104900</xdr:colOff>
      <xdr:row>29</xdr:row>
      <xdr:rowOff>104775</xdr:rowOff>
    </xdr:from>
    <xdr:ext cx="76200" cy="190500"/>
    <xdr:sp fLocksText="0">
      <xdr:nvSpPr>
        <xdr:cNvPr id="2" name="Text Box 7"/>
        <xdr:cNvSpPr txBox="1">
          <a:spLocks noChangeArrowheads="1"/>
        </xdr:cNvSpPr>
      </xdr:nvSpPr>
      <xdr:spPr>
        <a:xfrm>
          <a:off x="1104900" y="7981950"/>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1104900</xdr:colOff>
      <xdr:row>24</xdr:row>
      <xdr:rowOff>104775</xdr:rowOff>
    </xdr:from>
    <xdr:ext cx="76200" cy="190500"/>
    <xdr:sp fLocksText="0">
      <xdr:nvSpPr>
        <xdr:cNvPr id="1" name="Text Box 7"/>
        <xdr:cNvSpPr txBox="1">
          <a:spLocks noChangeArrowheads="1"/>
        </xdr:cNvSpPr>
      </xdr:nvSpPr>
      <xdr:spPr>
        <a:xfrm>
          <a:off x="1104900" y="7000875"/>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0</xdr:col>
      <xdr:colOff>1104900</xdr:colOff>
      <xdr:row>29</xdr:row>
      <xdr:rowOff>104775</xdr:rowOff>
    </xdr:from>
    <xdr:ext cx="76200" cy="190500"/>
    <xdr:sp fLocksText="0">
      <xdr:nvSpPr>
        <xdr:cNvPr id="2" name="Text Box 7"/>
        <xdr:cNvSpPr txBox="1">
          <a:spLocks noChangeArrowheads="1"/>
        </xdr:cNvSpPr>
      </xdr:nvSpPr>
      <xdr:spPr>
        <a:xfrm>
          <a:off x="1104900" y="7905750"/>
          <a:ext cx="76200" cy="190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8.8.12\&#39044;&#31639;&#22788;\&#19994;&#21153;\&#26376;&#25253;&#19982;&#25968;&#25454;\&#20840;&#30465;&#22522;&#26412;&#36130;&#25919;&#24773;&#20917;\&#36130;&#25919;&#24773;&#20917;\2008&#24180;\&#20998;&#30465;&#22522;&#26412;&#24773;&#20917;--------&#20998;&#26512;&#34920;&#29256;\2007&#24180;&#32467;&#31639;&#23545;&#24080;\2007&#24180;&#27178;&#25490;&#34920;&#39044;&#35745;200801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20851;&#20110;&#20020;&#28100;&#21306;2015&#24180;&#22320;&#26041;&#25919;&#24220;&#20538;&#21153;&#38480;&#39069;&#21450;&#21306;&#32423;&#39044;&#31639;&#35843;&#25972;&#26041;&#26696;&#65288;&#33609;&#26696;&#65289;&#30340;&#25253;&#21578;&#65288;&#21313;&#19971;&#23626;&#20154;&#22823;&#24120;&#22996;&#20250;30&#27425;&#20250;&#35758;&#65289;\&#20020;&#28100;&#21306;&#39044;&#31639;&#35843;&#25972;&#27719;&#25253;&#34920;12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7&#24180;&#24230;&#31038;&#20445;&#22522;&#37329;&#25191;&#34892;&#24773;&#20917;&#32479;&#35745;&#34920;1.4&#20462;&#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年平衡"/>
      <sheetName val="2007年上解"/>
      <sheetName val="2006年补助"/>
      <sheetName val="收入月报"/>
      <sheetName val="支出累计"/>
      <sheetName val="两税月报"/>
      <sheetName val="一般性转移支付"/>
      <sheetName val="民族地区转移支付"/>
      <sheetName val="2007年专款"/>
      <sheetName val="调资"/>
      <sheetName val="农村义务教育"/>
      <sheetName val="农村义教补助"/>
      <sheetName val="#REF"/>
      <sheetName val="#REF!"/>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区级一般公共预算收入"/>
      <sheetName val="区级一般公共预算支出"/>
      <sheetName val="区级政府性基金预算收入"/>
      <sheetName val="区级政府性基金预算支出"/>
      <sheetName val="国有资本经营预算收入"/>
      <sheetName val="国有资本经营预算支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6全区社保基金收支情况表"/>
      <sheetName val="C6全区社保基金预算情况表 "/>
    </sheetNames>
    <sheetDataSet>
      <sheetData sheetId="0">
        <row r="8">
          <cell r="N8">
            <v>42941</v>
          </cell>
        </row>
        <row r="9">
          <cell r="N9">
            <v>1217</v>
          </cell>
        </row>
        <row r="11">
          <cell r="N11">
            <v>78625</v>
          </cell>
        </row>
        <row r="17">
          <cell r="N17">
            <v>1613</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9" tint="0.39998000860214233"/>
  </sheetPr>
  <dimension ref="A7:G29"/>
  <sheetViews>
    <sheetView showZeros="0" zoomScalePageLayoutView="0" workbookViewId="0" topLeftCell="A1">
      <selection activeCell="A7" sqref="A7"/>
    </sheetView>
  </sheetViews>
  <sheetFormatPr defaultColWidth="9.00390625" defaultRowHeight="14.25"/>
  <cols>
    <col min="1" max="1" width="82.75390625" style="435" customWidth="1"/>
    <col min="2" max="16384" width="9.00390625" style="435" customWidth="1"/>
  </cols>
  <sheetData>
    <row r="2" ht="21.75" customHeight="1"/>
    <row r="3" ht="21.75" customHeight="1"/>
    <row r="4" s="434" customFormat="1" ht="21.75" customHeight="1"/>
    <row r="5" s="434" customFormat="1" ht="21.75" customHeight="1"/>
    <row r="6" ht="21.75" customHeight="1"/>
    <row r="7" ht="45.75">
      <c r="A7" s="436"/>
    </row>
    <row r="8" ht="46.5">
      <c r="A8" s="437" t="s">
        <v>0</v>
      </c>
    </row>
    <row r="9" ht="46.5">
      <c r="A9" s="438"/>
    </row>
    <row r="10" ht="46.5">
      <c r="A10" s="437" t="s">
        <v>1</v>
      </c>
    </row>
    <row r="12" ht="45">
      <c r="A12" s="439"/>
    </row>
    <row r="19" spans="1:7" ht="15.75">
      <c r="A19" s="440"/>
      <c r="B19" s="440"/>
      <c r="C19" s="440"/>
      <c r="D19" s="440"/>
      <c r="E19" s="440"/>
      <c r="F19" s="440"/>
      <c r="G19" s="440"/>
    </row>
    <row r="20" spans="1:7" ht="15.75">
      <c r="A20" s="440"/>
      <c r="B20" s="440"/>
      <c r="C20" s="440"/>
      <c r="D20" s="440"/>
      <c r="E20" s="440"/>
      <c r="F20" s="440"/>
      <c r="G20" s="440"/>
    </row>
    <row r="21" spans="1:7" ht="15.75">
      <c r="A21" s="440"/>
      <c r="B21" s="440"/>
      <c r="C21" s="440"/>
      <c r="D21" s="440"/>
      <c r="E21" s="440"/>
      <c r="F21" s="440"/>
      <c r="G21" s="440"/>
    </row>
    <row r="22" spans="1:7" ht="15.75">
      <c r="A22" s="440"/>
      <c r="B22" s="440"/>
      <c r="C22" s="440"/>
      <c r="D22" s="440"/>
      <c r="E22" s="440"/>
      <c r="F22" s="440"/>
      <c r="G22" s="440"/>
    </row>
    <row r="23" spans="1:7" ht="15.75">
      <c r="A23" s="440"/>
      <c r="B23" s="440"/>
      <c r="C23" s="440"/>
      <c r="D23" s="440"/>
      <c r="E23" s="440"/>
      <c r="F23" s="440"/>
      <c r="G23" s="440"/>
    </row>
    <row r="24" spans="1:7" ht="15.75">
      <c r="A24" s="440"/>
      <c r="B24" s="440"/>
      <c r="C24" s="440"/>
      <c r="D24" s="440"/>
      <c r="E24" s="440"/>
      <c r="F24" s="440"/>
      <c r="G24" s="440"/>
    </row>
    <row r="25" spans="1:7" ht="15.75">
      <c r="A25" s="440"/>
      <c r="B25" s="440"/>
      <c r="C25" s="440"/>
      <c r="D25" s="440"/>
      <c r="E25" s="440"/>
      <c r="F25" s="440"/>
      <c r="G25" s="440"/>
    </row>
    <row r="26" spans="1:7" ht="15.75">
      <c r="A26" s="440"/>
      <c r="B26" s="440"/>
      <c r="C26" s="440"/>
      <c r="D26" s="440"/>
      <c r="E26" s="440"/>
      <c r="F26" s="440"/>
      <c r="G26" s="440"/>
    </row>
    <row r="27" spans="1:7" ht="15.75">
      <c r="A27" s="440"/>
      <c r="B27" s="440"/>
      <c r="C27" s="440"/>
      <c r="D27" s="440"/>
      <c r="E27" s="440"/>
      <c r="F27" s="440"/>
      <c r="G27" s="440"/>
    </row>
    <row r="28" spans="1:7" ht="15.75">
      <c r="A28" s="440"/>
      <c r="B28" s="440"/>
      <c r="C28" s="440"/>
      <c r="D28" s="440"/>
      <c r="E28" s="440"/>
      <c r="F28" s="440"/>
      <c r="G28" s="440"/>
    </row>
    <row r="29" spans="1:7" ht="15.75">
      <c r="A29" s="440"/>
      <c r="B29" s="440"/>
      <c r="C29" s="440"/>
      <c r="D29" s="440"/>
      <c r="E29" s="440"/>
      <c r="F29" s="440"/>
      <c r="G29" s="440"/>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theme="9" tint="0.39998000860214233"/>
  </sheetPr>
  <dimension ref="A1:H9"/>
  <sheetViews>
    <sheetView zoomScalePageLayoutView="0" workbookViewId="0" topLeftCell="A1">
      <selection activeCell="L15" sqref="L15"/>
    </sheetView>
  </sheetViews>
  <sheetFormatPr defaultColWidth="9.00390625" defaultRowHeight="14.25"/>
  <cols>
    <col min="1" max="1" width="16.625" style="441" customWidth="1"/>
    <col min="2" max="2" width="16.625" style="0" customWidth="1"/>
    <col min="3" max="8" width="8.125" style="0" customWidth="1"/>
  </cols>
  <sheetData>
    <row r="1" spans="1:2" ht="23.25" customHeight="1">
      <c r="A1" s="442" t="s">
        <v>186</v>
      </c>
      <c r="B1" s="442"/>
    </row>
    <row r="2" spans="1:8" ht="58.5" customHeight="1">
      <c r="A2" s="627" t="s">
        <v>187</v>
      </c>
      <c r="B2" s="627"/>
      <c r="C2" s="627"/>
      <c r="D2" s="627"/>
      <c r="E2" s="627"/>
      <c r="F2" s="627"/>
      <c r="G2" s="627"/>
      <c r="H2" s="627"/>
    </row>
    <row r="3" spans="1:8" ht="19.5" customHeight="1">
      <c r="A3"/>
      <c r="B3" s="610"/>
      <c r="C3" s="610"/>
      <c r="D3" s="610"/>
      <c r="E3" s="610"/>
      <c r="F3" s="611"/>
      <c r="G3" s="652" t="s">
        <v>5</v>
      </c>
      <c r="H3" s="652"/>
    </row>
    <row r="4" spans="1:8" ht="49.5" customHeight="1">
      <c r="A4" s="680" t="s">
        <v>188</v>
      </c>
      <c r="B4" s="680" t="s">
        <v>189</v>
      </c>
      <c r="C4" s="680" t="s">
        <v>190</v>
      </c>
      <c r="D4" s="680"/>
      <c r="E4" s="680"/>
      <c r="F4" s="680" t="s">
        <v>191</v>
      </c>
      <c r="G4" s="680"/>
      <c r="H4" s="680"/>
    </row>
    <row r="5" spans="1:8" ht="49.5" customHeight="1">
      <c r="A5" s="680"/>
      <c r="B5" s="680"/>
      <c r="C5" s="445" t="s">
        <v>192</v>
      </c>
      <c r="D5" s="445" t="s">
        <v>193</v>
      </c>
      <c r="E5" s="445" t="s">
        <v>194</v>
      </c>
      <c r="F5" s="445" t="s">
        <v>192</v>
      </c>
      <c r="G5" s="445" t="s">
        <v>193</v>
      </c>
      <c r="H5" s="445" t="s">
        <v>194</v>
      </c>
    </row>
    <row r="6" spans="1:8" ht="49.5" customHeight="1">
      <c r="A6" s="446">
        <v>443000</v>
      </c>
      <c r="B6" s="446">
        <v>20000</v>
      </c>
      <c r="C6" s="446">
        <v>463000</v>
      </c>
      <c r="D6" s="446">
        <v>392300</v>
      </c>
      <c r="E6" s="446">
        <v>70700</v>
      </c>
      <c r="F6" s="446">
        <v>456556</v>
      </c>
      <c r="G6" s="446">
        <v>386336</v>
      </c>
      <c r="H6" s="446">
        <v>70220</v>
      </c>
    </row>
    <row r="7" spans="1:8" ht="49.5" customHeight="1">
      <c r="A7" s="683" t="s">
        <v>195</v>
      </c>
      <c r="B7" s="684"/>
      <c r="C7" s="680" t="s">
        <v>196</v>
      </c>
      <c r="D7" s="680"/>
      <c r="E7" s="680"/>
      <c r="F7" s="680" t="s">
        <v>197</v>
      </c>
      <c r="G7" s="680"/>
      <c r="H7" s="680"/>
    </row>
    <row r="8" spans="1:8" ht="49.5" customHeight="1">
      <c r="A8" s="685"/>
      <c r="B8" s="686"/>
      <c r="C8" s="445" t="s">
        <v>198</v>
      </c>
      <c r="D8" s="445" t="s">
        <v>199</v>
      </c>
      <c r="E8" s="445" t="s">
        <v>200</v>
      </c>
      <c r="F8" s="445" t="s">
        <v>198</v>
      </c>
      <c r="G8" s="447" t="s">
        <v>199</v>
      </c>
      <c r="H8" s="447" t="s">
        <v>200</v>
      </c>
    </row>
    <row r="9" spans="1:8" ht="50.25" customHeight="1">
      <c r="A9" s="681">
        <f>C9+F9</f>
        <v>163700</v>
      </c>
      <c r="B9" s="682"/>
      <c r="C9" s="446">
        <v>123700</v>
      </c>
      <c r="D9" s="446">
        <v>2000</v>
      </c>
      <c r="E9" s="446">
        <v>121700</v>
      </c>
      <c r="F9" s="446">
        <v>40000</v>
      </c>
      <c r="G9" s="446">
        <v>18000</v>
      </c>
      <c r="H9" s="446">
        <v>22000</v>
      </c>
    </row>
  </sheetData>
  <sheetProtection/>
  <mergeCells count="10">
    <mergeCell ref="A9:B9"/>
    <mergeCell ref="A4:A5"/>
    <mergeCell ref="B4:B5"/>
    <mergeCell ref="A7:B8"/>
    <mergeCell ref="A2:H2"/>
    <mergeCell ref="G3:H3"/>
    <mergeCell ref="C4:E4"/>
    <mergeCell ref="F4:H4"/>
    <mergeCell ref="C7:E7"/>
    <mergeCell ref="F7:H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tint="0.39998000860214233"/>
  </sheetPr>
  <dimension ref="A7:G29"/>
  <sheetViews>
    <sheetView showZeros="0" zoomScalePageLayoutView="0" workbookViewId="0" topLeftCell="A1">
      <selection activeCell="A14" sqref="A14"/>
    </sheetView>
  </sheetViews>
  <sheetFormatPr defaultColWidth="9.00390625" defaultRowHeight="14.25"/>
  <cols>
    <col min="1" max="1" width="82.75390625" style="435" customWidth="1"/>
    <col min="2" max="16384" width="9.00390625" style="435" customWidth="1"/>
  </cols>
  <sheetData>
    <row r="1" ht="18.75" customHeight="1"/>
    <row r="2" ht="26.25" customHeight="1"/>
    <row r="3" ht="19.5" customHeight="1"/>
    <row r="4" s="434" customFormat="1" ht="22.5" customHeight="1"/>
    <row r="5" s="434" customFormat="1" ht="22.5" customHeight="1"/>
    <row r="6" ht="21.75" customHeight="1"/>
    <row r="7" ht="45.75">
      <c r="A7" s="436"/>
    </row>
    <row r="8" ht="46.5">
      <c r="A8" s="437" t="s">
        <v>201</v>
      </c>
    </row>
    <row r="9" ht="46.5">
      <c r="A9" s="438"/>
    </row>
    <row r="10" ht="46.5">
      <c r="A10" s="437" t="s">
        <v>202</v>
      </c>
    </row>
    <row r="11" ht="45">
      <c r="A11" s="439"/>
    </row>
    <row r="19" spans="1:7" ht="15.75">
      <c r="A19" s="440"/>
      <c r="B19" s="440"/>
      <c r="C19" s="440"/>
      <c r="D19" s="440"/>
      <c r="E19" s="440"/>
      <c r="F19" s="440"/>
      <c r="G19" s="440"/>
    </row>
    <row r="20" spans="1:7" ht="15.75">
      <c r="A20" s="440"/>
      <c r="B20" s="440"/>
      <c r="C20" s="440"/>
      <c r="D20" s="440"/>
      <c r="E20" s="440"/>
      <c r="F20" s="440"/>
      <c r="G20" s="440"/>
    </row>
    <row r="21" spans="1:7" ht="15.75">
      <c r="A21" s="440"/>
      <c r="B21" s="440"/>
      <c r="C21" s="440"/>
      <c r="D21" s="440"/>
      <c r="E21" s="440"/>
      <c r="F21" s="440"/>
      <c r="G21" s="440"/>
    </row>
    <row r="22" spans="1:7" ht="15.75">
      <c r="A22" s="440"/>
      <c r="B22" s="440"/>
      <c r="C22" s="440"/>
      <c r="D22" s="440"/>
      <c r="E22" s="440"/>
      <c r="F22" s="440"/>
      <c r="G22" s="440"/>
    </row>
    <row r="23" spans="1:7" ht="15.75">
      <c r="A23" s="440"/>
      <c r="B23" s="440"/>
      <c r="C23" s="440"/>
      <c r="D23" s="440"/>
      <c r="E23" s="440"/>
      <c r="F23" s="440"/>
      <c r="G23" s="440"/>
    </row>
    <row r="24" spans="1:7" ht="15.75">
      <c r="A24" s="440"/>
      <c r="B24" s="440"/>
      <c r="C24" s="440"/>
      <c r="D24" s="440"/>
      <c r="E24" s="440"/>
      <c r="F24" s="440"/>
      <c r="G24" s="440"/>
    </row>
    <row r="25" spans="1:7" ht="15.75">
      <c r="A25" s="440"/>
      <c r="B25" s="440"/>
      <c r="C25" s="440"/>
      <c r="D25" s="440"/>
      <c r="E25" s="440"/>
      <c r="F25" s="440"/>
      <c r="G25" s="440"/>
    </row>
    <row r="26" spans="1:7" ht="15.75">
      <c r="A26" s="440"/>
      <c r="B26" s="440"/>
      <c r="C26" s="440"/>
      <c r="D26" s="440"/>
      <c r="E26" s="440"/>
      <c r="F26" s="440"/>
      <c r="G26" s="440"/>
    </row>
    <row r="27" spans="1:7" ht="15.75">
      <c r="A27" s="440"/>
      <c r="B27" s="440"/>
      <c r="C27" s="440"/>
      <c r="D27" s="440"/>
      <c r="E27" s="440"/>
      <c r="F27" s="440"/>
      <c r="G27" s="440"/>
    </row>
    <row r="28" spans="1:7" ht="15.75">
      <c r="A28" s="440"/>
      <c r="B28" s="440"/>
      <c r="C28" s="440"/>
      <c r="D28" s="440"/>
      <c r="E28" s="440"/>
      <c r="F28" s="440"/>
      <c r="G28" s="440"/>
    </row>
    <row r="29" spans="1:7" ht="15.75">
      <c r="A29" s="440"/>
      <c r="B29" s="440"/>
      <c r="C29" s="440"/>
      <c r="D29" s="440"/>
      <c r="E29" s="440"/>
      <c r="F29" s="440"/>
      <c r="G29" s="440"/>
    </row>
  </sheetData>
  <sheetProtection/>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tabColor theme="8" tint="0.39998000860214233"/>
  </sheetPr>
  <dimension ref="A1:A1"/>
  <sheetViews>
    <sheetView zoomScaleSheetLayoutView="100" zoomScalePageLayoutView="0" workbookViewId="0" topLeftCell="A1">
      <selection activeCell="A1" sqref="A1"/>
    </sheetView>
  </sheetViews>
  <sheetFormatPr defaultColWidth="9.00390625" defaultRowHeight="14.25"/>
  <sheetData>
    <row r="1" ht="14.25">
      <c r="A1" t="s">
        <v>203</v>
      </c>
    </row>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sheetPr>
    <tabColor theme="8" tint="0.39998000860214233"/>
  </sheetPr>
  <dimension ref="A1:L40"/>
  <sheetViews>
    <sheetView showZeros="0" zoomScaleSheetLayoutView="8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E27" sqref="E27"/>
    </sheetView>
  </sheetViews>
  <sheetFormatPr defaultColWidth="9.00390625" defaultRowHeight="14.25"/>
  <cols>
    <col min="1" max="1" width="29.625" style="594" customWidth="1"/>
    <col min="2" max="2" width="11.25390625" style="594" hidden="1" customWidth="1"/>
    <col min="3" max="3" width="12.75390625" style="594" customWidth="1"/>
    <col min="4" max="4" width="12.75390625" style="595" customWidth="1"/>
    <col min="5" max="6" width="12.75390625" style="569" customWidth="1"/>
    <col min="7" max="16384" width="9.00390625" style="594" customWidth="1"/>
  </cols>
  <sheetData>
    <row r="1" spans="1:6" s="589" customFormat="1" ht="18.75" customHeight="1">
      <c r="A1" s="220" t="s">
        <v>204</v>
      </c>
      <c r="B1" s="213"/>
      <c r="C1" s="213"/>
      <c r="D1" s="498"/>
      <c r="E1" s="213"/>
      <c r="F1" s="213"/>
    </row>
    <row r="2" spans="1:6" s="590" customFormat="1" ht="26.25" customHeight="1">
      <c r="A2" s="627" t="s">
        <v>205</v>
      </c>
      <c r="B2" s="627"/>
      <c r="C2" s="627"/>
      <c r="D2" s="627"/>
      <c r="E2" s="627"/>
      <c r="F2" s="627"/>
    </row>
    <row r="3" spans="1:6" s="591" customFormat="1" ht="19.5" customHeight="1">
      <c r="A3" s="499"/>
      <c r="B3" s="499"/>
      <c r="C3" s="499"/>
      <c r="D3" s="500"/>
      <c r="E3" s="217"/>
      <c r="F3" s="444" t="s">
        <v>5</v>
      </c>
    </row>
    <row r="4" spans="1:6" s="592" customFormat="1" ht="22.5" customHeight="1">
      <c r="A4" s="632" t="s">
        <v>6</v>
      </c>
      <c r="B4" s="634" t="s">
        <v>7</v>
      </c>
      <c r="C4" s="634" t="s">
        <v>8</v>
      </c>
      <c r="D4" s="628" t="s">
        <v>9</v>
      </c>
      <c r="E4" s="629"/>
      <c r="F4" s="630"/>
    </row>
    <row r="5" spans="1:6" s="593" customFormat="1" ht="22.5" customHeight="1">
      <c r="A5" s="633"/>
      <c r="B5" s="634"/>
      <c r="C5" s="634" t="s">
        <v>10</v>
      </c>
      <c r="D5" s="291" t="s">
        <v>10</v>
      </c>
      <c r="E5" s="291" t="s">
        <v>11</v>
      </c>
      <c r="F5" s="224" t="s">
        <v>12</v>
      </c>
    </row>
    <row r="6" spans="1:6" s="591" customFormat="1" ht="18" customHeight="1">
      <c r="A6" s="596" t="s">
        <v>13</v>
      </c>
      <c r="B6" s="418">
        <f>SUM(B7:B19)</f>
        <v>295514.33890279994</v>
      </c>
      <c r="C6" s="418">
        <f>SUM(C7:C19)</f>
        <v>336260</v>
      </c>
      <c r="D6" s="418">
        <f>SUM(D7:D19)</f>
        <v>335678.86467329995</v>
      </c>
      <c r="E6" s="294">
        <f>D6/C6*100</f>
        <v>99.82717678977575</v>
      </c>
      <c r="F6" s="294">
        <f>D6/B6*100-100</f>
        <v>13.591396586583528</v>
      </c>
    </row>
    <row r="7" spans="1:6" s="591" customFormat="1" ht="18" customHeight="1">
      <c r="A7" s="597" t="s">
        <v>14</v>
      </c>
      <c r="B7" s="300">
        <v>142894.05</v>
      </c>
      <c r="C7" s="300">
        <v>190930</v>
      </c>
      <c r="D7" s="300">
        <v>190720.70742559998</v>
      </c>
      <c r="E7" s="46">
        <f aca="true" t="shared" si="0" ref="E7:E27">D7/C7*100</f>
        <v>99.89038256198606</v>
      </c>
      <c r="F7" s="46">
        <f aca="true" t="shared" si="1" ref="F7:F27">D7/B7*100-100</f>
        <v>33.4700132200046</v>
      </c>
    </row>
    <row r="8" spans="1:6" s="591" customFormat="1" ht="18" customHeight="1">
      <c r="A8" s="597" t="s">
        <v>15</v>
      </c>
      <c r="B8" s="300">
        <v>17250.578193</v>
      </c>
      <c r="C8" s="300">
        <v>0</v>
      </c>
      <c r="D8" s="300">
        <v>-13.393177500000007</v>
      </c>
      <c r="E8" s="46"/>
      <c r="F8" s="46">
        <f t="shared" si="1"/>
        <v>-100.07763900635769</v>
      </c>
    </row>
    <row r="9" spans="1:6" s="591" customFormat="1" ht="18" customHeight="1">
      <c r="A9" s="597" t="s">
        <v>16</v>
      </c>
      <c r="B9" s="300">
        <v>3541.279999999999</v>
      </c>
      <c r="C9" s="300">
        <v>1400</v>
      </c>
      <c r="D9" s="300">
        <v>1382.290247200006</v>
      </c>
      <c r="E9" s="46">
        <f t="shared" si="0"/>
        <v>98.73501765714329</v>
      </c>
      <c r="F9" s="46">
        <f t="shared" si="1"/>
        <v>-60.96636676004138</v>
      </c>
    </row>
    <row r="10" spans="1:6" s="591" customFormat="1" ht="18" customHeight="1">
      <c r="A10" s="597" t="s">
        <v>17</v>
      </c>
      <c r="B10" s="300">
        <v>4935.468514800001</v>
      </c>
      <c r="C10" s="300">
        <v>47500</v>
      </c>
      <c r="D10" s="300">
        <v>47436.440625999996</v>
      </c>
      <c r="E10" s="46">
        <f t="shared" si="0"/>
        <v>99.86619079157893</v>
      </c>
      <c r="F10" s="46">
        <f t="shared" si="1"/>
        <v>861.1334867956757</v>
      </c>
    </row>
    <row r="11" spans="1:6" s="591" customFormat="1" ht="18" customHeight="1">
      <c r="A11" s="598" t="s">
        <v>18</v>
      </c>
      <c r="B11" s="300">
        <v>564.2866740000002</v>
      </c>
      <c r="C11" s="300">
        <v>400</v>
      </c>
      <c r="D11" s="300">
        <v>399.2624179999998</v>
      </c>
      <c r="E11" s="46">
        <f t="shared" si="0"/>
        <v>99.81560449999995</v>
      </c>
      <c r="F11" s="46">
        <f t="shared" si="1"/>
        <v>-29.24475512246464</v>
      </c>
    </row>
    <row r="12" spans="1:6" s="591" customFormat="1" ht="18" customHeight="1">
      <c r="A12" s="598" t="s">
        <v>19</v>
      </c>
      <c r="B12" s="300">
        <v>63269.301277</v>
      </c>
      <c r="C12" s="300">
        <v>43520</v>
      </c>
      <c r="D12" s="300">
        <v>43482.263983</v>
      </c>
      <c r="E12" s="46">
        <f t="shared" si="0"/>
        <v>99.91329040211396</v>
      </c>
      <c r="F12" s="46">
        <f t="shared" si="1"/>
        <v>-31.274309806852713</v>
      </c>
    </row>
    <row r="13" spans="1:6" s="591" customFormat="1" ht="18" customHeight="1">
      <c r="A13" s="598" t="s">
        <v>20</v>
      </c>
      <c r="B13" s="300">
        <v>4049.9459499999994</v>
      </c>
      <c r="C13" s="300">
        <v>4000</v>
      </c>
      <c r="D13" s="300">
        <v>3989.734265000001</v>
      </c>
      <c r="E13" s="46">
        <f t="shared" si="0"/>
        <v>99.74335662500002</v>
      </c>
      <c r="F13" s="46">
        <f t="shared" si="1"/>
        <v>-1.486728113001078</v>
      </c>
    </row>
    <row r="14" spans="1:6" s="591" customFormat="1" ht="18" customHeight="1">
      <c r="A14" s="598" t="s">
        <v>21</v>
      </c>
      <c r="B14" s="300">
        <v>1939.8348099999994</v>
      </c>
      <c r="C14" s="300">
        <v>2870</v>
      </c>
      <c r="D14" s="300">
        <v>2867.3666390000008</v>
      </c>
      <c r="E14" s="46">
        <f t="shared" si="0"/>
        <v>99.90824526132407</v>
      </c>
      <c r="F14" s="46">
        <f t="shared" si="1"/>
        <v>47.81499044240792</v>
      </c>
    </row>
    <row r="15" spans="1:6" s="591" customFormat="1" ht="18" customHeight="1">
      <c r="A15" s="598" t="s">
        <v>22</v>
      </c>
      <c r="B15" s="300">
        <v>27886.242374</v>
      </c>
      <c r="C15" s="300">
        <v>26550</v>
      </c>
      <c r="D15" s="300">
        <v>26447.714784</v>
      </c>
      <c r="E15" s="46">
        <f t="shared" si="0"/>
        <v>99.61474494915254</v>
      </c>
      <c r="F15" s="46">
        <f t="shared" si="1"/>
        <v>-5.158556576777173</v>
      </c>
    </row>
    <row r="16" spans="1:12" s="591" customFormat="1" ht="18" customHeight="1">
      <c r="A16" s="599" t="s">
        <v>23</v>
      </c>
      <c r="B16" s="300">
        <v>140.82989499999985</v>
      </c>
      <c r="C16" s="300">
        <v>630</v>
      </c>
      <c r="D16" s="300">
        <v>627.4729220000027</v>
      </c>
      <c r="E16" s="46">
        <f t="shared" si="0"/>
        <v>99.59887650793692</v>
      </c>
      <c r="F16" s="46">
        <f t="shared" si="1"/>
        <v>345.5537810349169</v>
      </c>
      <c r="I16" s="608"/>
      <c r="J16" s="608"/>
      <c r="K16" s="609"/>
      <c r="L16" s="609"/>
    </row>
    <row r="17" spans="1:6" s="591" customFormat="1" ht="18" customHeight="1">
      <c r="A17" s="599" t="s">
        <v>206</v>
      </c>
      <c r="B17" s="300">
        <v>2323.568169</v>
      </c>
      <c r="C17" s="300">
        <v>2400</v>
      </c>
      <c r="D17" s="300">
        <v>2381.0045410000002</v>
      </c>
      <c r="E17" s="46">
        <f t="shared" si="0"/>
        <v>99.20852254166668</v>
      </c>
      <c r="F17" s="46">
        <f t="shared" si="1"/>
        <v>2.4719038918801886</v>
      </c>
    </row>
    <row r="18" spans="1:6" s="591" customFormat="1" ht="18" customHeight="1">
      <c r="A18" s="599" t="s">
        <v>25</v>
      </c>
      <c r="B18" s="300">
        <v>16052.953045999999</v>
      </c>
      <c r="C18" s="300">
        <v>3560</v>
      </c>
      <c r="D18" s="300">
        <v>3544</v>
      </c>
      <c r="E18" s="46">
        <f t="shared" si="0"/>
        <v>99.5505617977528</v>
      </c>
      <c r="F18" s="46">
        <f t="shared" si="1"/>
        <v>-77.92306505946532</v>
      </c>
    </row>
    <row r="19" spans="1:6" s="591" customFormat="1" ht="18" customHeight="1">
      <c r="A19" s="598" t="s">
        <v>26</v>
      </c>
      <c r="B19" s="300">
        <v>10666</v>
      </c>
      <c r="C19" s="300">
        <v>12500</v>
      </c>
      <c r="D19" s="300">
        <v>12414</v>
      </c>
      <c r="E19" s="46">
        <f t="shared" si="0"/>
        <v>99.312</v>
      </c>
      <c r="F19" s="46">
        <f t="shared" si="1"/>
        <v>16.388524282767662</v>
      </c>
    </row>
    <row r="20" spans="1:6" s="591" customFormat="1" ht="18" customHeight="1">
      <c r="A20" s="598" t="s">
        <v>27</v>
      </c>
      <c r="B20" s="300">
        <f>SUM(B21:B26)</f>
        <v>150640.833793</v>
      </c>
      <c r="C20" s="300">
        <f>SUM(C21:C26)</f>
        <v>140130</v>
      </c>
      <c r="D20" s="300">
        <f>SUM(D21:D26)</f>
        <v>142205.763959</v>
      </c>
      <c r="E20" s="46">
        <f t="shared" si="0"/>
        <v>101.48131303717976</v>
      </c>
      <c r="F20" s="46">
        <f t="shared" si="1"/>
        <v>-5.599457744366234</v>
      </c>
    </row>
    <row r="21" spans="1:6" s="591" customFormat="1" ht="18" customHeight="1">
      <c r="A21" s="598" t="s">
        <v>207</v>
      </c>
      <c r="B21" s="300">
        <v>80827.103793</v>
      </c>
      <c r="C21" s="300">
        <v>68500</v>
      </c>
      <c r="D21" s="300">
        <v>69133.763959</v>
      </c>
      <c r="E21" s="46">
        <f t="shared" si="0"/>
        <v>100.92520285985402</v>
      </c>
      <c r="F21" s="46">
        <f t="shared" si="1"/>
        <v>-14.46710235213537</v>
      </c>
    </row>
    <row r="22" spans="1:6" s="591" customFormat="1" ht="18" customHeight="1">
      <c r="A22" s="598" t="s">
        <v>208</v>
      </c>
      <c r="B22" s="300">
        <v>5814</v>
      </c>
      <c r="C22" s="300">
        <v>7000</v>
      </c>
      <c r="D22" s="300">
        <v>7476</v>
      </c>
      <c r="E22" s="46">
        <f t="shared" si="0"/>
        <v>106.80000000000001</v>
      </c>
      <c r="F22" s="46">
        <f t="shared" si="1"/>
        <v>28.58617131062951</v>
      </c>
    </row>
    <row r="23" spans="1:6" s="591" customFormat="1" ht="18" customHeight="1">
      <c r="A23" s="598" t="s">
        <v>209</v>
      </c>
      <c r="B23" s="300">
        <v>7583</v>
      </c>
      <c r="C23" s="300">
        <v>13500</v>
      </c>
      <c r="D23" s="300">
        <v>13953</v>
      </c>
      <c r="E23" s="46">
        <f t="shared" si="0"/>
        <v>103.35555555555555</v>
      </c>
      <c r="F23" s="46">
        <f t="shared" si="1"/>
        <v>84.00369246999867</v>
      </c>
    </row>
    <row r="24" spans="1:6" s="591" customFormat="1" ht="18" customHeight="1">
      <c r="A24" s="598" t="s">
        <v>210</v>
      </c>
      <c r="B24" s="300">
        <v>24500</v>
      </c>
      <c r="C24" s="300">
        <v>0</v>
      </c>
      <c r="D24" s="300">
        <v>0</v>
      </c>
      <c r="E24" s="46"/>
      <c r="F24" s="46"/>
    </row>
    <row r="25" spans="1:6" s="591" customFormat="1" ht="18" customHeight="1">
      <c r="A25" s="598" t="s">
        <v>211</v>
      </c>
      <c r="B25" s="300">
        <v>30427.73</v>
      </c>
      <c r="C25" s="300">
        <v>47480</v>
      </c>
      <c r="D25" s="300">
        <v>47974</v>
      </c>
      <c r="E25" s="46">
        <f t="shared" si="0"/>
        <v>101.04043807919123</v>
      </c>
      <c r="F25" s="46">
        <f t="shared" si="1"/>
        <v>57.66539271907567</v>
      </c>
    </row>
    <row r="26" spans="1:6" s="591" customFormat="1" ht="18" customHeight="1">
      <c r="A26" s="598" t="s">
        <v>212</v>
      </c>
      <c r="B26" s="300">
        <v>1489</v>
      </c>
      <c r="C26" s="300">
        <v>3650</v>
      </c>
      <c r="D26" s="300">
        <v>3669</v>
      </c>
      <c r="E26" s="46">
        <f t="shared" si="0"/>
        <v>100.52054794520548</v>
      </c>
      <c r="F26" s="46">
        <f t="shared" si="1"/>
        <v>146.4069845533915</v>
      </c>
    </row>
    <row r="27" spans="1:6" s="591" customFormat="1" ht="18" customHeight="1">
      <c r="A27" s="600" t="s">
        <v>34</v>
      </c>
      <c r="B27" s="424">
        <f>B6+B20</f>
        <v>446155.17269579996</v>
      </c>
      <c r="C27" s="424">
        <f>C6+C20</f>
        <v>476390</v>
      </c>
      <c r="D27" s="424">
        <f>D6+D20</f>
        <v>477884.62863229995</v>
      </c>
      <c r="E27" s="46">
        <f t="shared" si="0"/>
        <v>100.31374055549026</v>
      </c>
      <c r="F27" s="46">
        <f t="shared" si="1"/>
        <v>7.111753461196329</v>
      </c>
    </row>
    <row r="28" spans="1:6" s="591" customFormat="1" ht="18" customHeight="1">
      <c r="A28" s="601" t="s">
        <v>35</v>
      </c>
      <c r="B28" s="424">
        <f>B29</f>
        <v>133830</v>
      </c>
      <c r="C28" s="300">
        <f>C29</f>
        <v>123700</v>
      </c>
      <c r="D28" s="300">
        <f>D29</f>
        <v>123700</v>
      </c>
      <c r="E28" s="46"/>
      <c r="F28" s="46"/>
    </row>
    <row r="29" spans="1:6" s="591" customFormat="1" ht="18" customHeight="1">
      <c r="A29" s="602" t="s">
        <v>36</v>
      </c>
      <c r="B29" s="300">
        <v>133830</v>
      </c>
      <c r="C29" s="300">
        <v>123700</v>
      </c>
      <c r="D29" s="300">
        <v>123700</v>
      </c>
      <c r="E29" s="46"/>
      <c r="F29" s="46"/>
    </row>
    <row r="30" spans="1:6" s="591" customFormat="1" ht="18" customHeight="1">
      <c r="A30" s="601" t="s">
        <v>37</v>
      </c>
      <c r="B30" s="424">
        <f>SUM(B31:B37)</f>
        <v>98981</v>
      </c>
      <c r="C30" s="300">
        <f>SUM(C31:C37)</f>
        <v>387623</v>
      </c>
      <c r="D30" s="300">
        <f>SUM(D31:D37)</f>
        <v>390650</v>
      </c>
      <c r="E30" s="46"/>
      <c r="F30" s="46"/>
    </row>
    <row r="31" spans="1:6" s="591" customFormat="1" ht="18" customHeight="1">
      <c r="A31" s="603" t="s">
        <v>38</v>
      </c>
      <c r="B31" s="300">
        <v>29890</v>
      </c>
      <c r="C31" s="300">
        <v>31689</v>
      </c>
      <c r="D31" s="300">
        <v>31689</v>
      </c>
      <c r="E31" s="46"/>
      <c r="F31" s="46"/>
    </row>
    <row r="32" spans="1:6" s="591" customFormat="1" ht="18" customHeight="1">
      <c r="A32" s="603" t="s">
        <v>39</v>
      </c>
      <c r="B32" s="300">
        <v>32828</v>
      </c>
      <c r="C32" s="300">
        <v>78000</v>
      </c>
      <c r="D32" s="300">
        <v>78808</v>
      </c>
      <c r="E32" s="46"/>
      <c r="F32" s="46"/>
    </row>
    <row r="33" spans="1:6" s="591" customFormat="1" ht="18" customHeight="1">
      <c r="A33" s="603" t="s">
        <v>40</v>
      </c>
      <c r="B33" s="300">
        <v>22502</v>
      </c>
      <c r="C33" s="300">
        <v>53430</v>
      </c>
      <c r="D33" s="300">
        <v>54813</v>
      </c>
      <c r="E33" s="46"/>
      <c r="F33" s="46"/>
    </row>
    <row r="34" spans="1:6" s="591" customFormat="1" ht="18" customHeight="1">
      <c r="A34" s="604" t="s">
        <v>213</v>
      </c>
      <c r="B34" s="300"/>
      <c r="C34" s="300">
        <v>207088</v>
      </c>
      <c r="D34" s="300">
        <v>207924</v>
      </c>
      <c r="E34" s="46"/>
      <c r="F34" s="46"/>
    </row>
    <row r="35" spans="1:6" s="591" customFormat="1" ht="18" customHeight="1">
      <c r="A35" s="603" t="s">
        <v>41</v>
      </c>
      <c r="B35" s="300">
        <v>1609</v>
      </c>
      <c r="C35" s="300">
        <v>2350</v>
      </c>
      <c r="D35" s="300">
        <v>2350</v>
      </c>
      <c r="E35" s="46"/>
      <c r="F35" s="46"/>
    </row>
    <row r="36" spans="1:6" s="591" customFormat="1" ht="18" customHeight="1" hidden="1">
      <c r="A36" s="604" t="s">
        <v>42</v>
      </c>
      <c r="B36" s="300">
        <v>1364</v>
      </c>
      <c r="C36" s="300">
        <v>0</v>
      </c>
      <c r="D36" s="300">
        <v>0</v>
      </c>
      <c r="E36" s="46"/>
      <c r="F36" s="46"/>
    </row>
    <row r="37" spans="1:6" s="591" customFormat="1" ht="18" customHeight="1">
      <c r="A37" s="605" t="s">
        <v>43</v>
      </c>
      <c r="B37" s="300">
        <v>10788</v>
      </c>
      <c r="C37" s="300">
        <v>15066</v>
      </c>
      <c r="D37" s="300">
        <v>15066</v>
      </c>
      <c r="E37" s="46"/>
      <c r="F37" s="46"/>
    </row>
    <row r="38" spans="1:6" s="591" customFormat="1" ht="18" customHeight="1">
      <c r="A38" s="606" t="s">
        <v>44</v>
      </c>
      <c r="B38" s="252">
        <f>B27+B28+B30</f>
        <v>678966.1726958</v>
      </c>
      <c r="C38" s="252">
        <f>C27+C28+C30</f>
        <v>987713</v>
      </c>
      <c r="D38" s="252">
        <f>D27+D28+D30</f>
        <v>992234.6286323</v>
      </c>
      <c r="E38" s="253"/>
      <c r="F38" s="253"/>
    </row>
    <row r="39" spans="1:6" ht="18" customHeight="1">
      <c r="A39" s="631" t="s">
        <v>45</v>
      </c>
      <c r="B39" s="631"/>
      <c r="C39" s="631"/>
      <c r="D39" s="631"/>
      <c r="E39" s="631"/>
      <c r="F39" s="631"/>
    </row>
    <row r="40" spans="1:6" ht="15.75">
      <c r="A40" s="607"/>
      <c r="B40" s="607"/>
      <c r="C40" s="607"/>
      <c r="D40" s="497"/>
      <c r="E40" s="218"/>
      <c r="F40" s="218"/>
    </row>
  </sheetData>
  <sheetProtection/>
  <mergeCells count="6">
    <mergeCell ref="A2:F2"/>
    <mergeCell ref="D4:F4"/>
    <mergeCell ref="A39:F39"/>
    <mergeCell ref="A4:A5"/>
    <mergeCell ref="B4:B5"/>
    <mergeCell ref="C4:C5"/>
  </mergeCells>
  <printOptions horizontalCentered="1"/>
  <pageMargins left="0.75" right="0.75" top="0.79" bottom="0.79"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theme="8" tint="0.39998000860214233"/>
  </sheetPr>
  <dimension ref="A1:G38"/>
  <sheetViews>
    <sheetView showZeros="0" zoomScaleSheetLayoutView="100" zoomScalePageLayoutView="0" workbookViewId="0" topLeftCell="A1">
      <pane xSplit="1" ySplit="5" topLeftCell="B21" activePane="bottomRight" state="frozen"/>
      <selection pane="topLeft" activeCell="A1" sqref="A1"/>
      <selection pane="topRight" activeCell="A1" sqref="A1"/>
      <selection pane="bottomLeft" activeCell="A1" sqref="A1"/>
      <selection pane="bottomRight" activeCell="J14" sqref="J14"/>
    </sheetView>
  </sheetViews>
  <sheetFormatPr defaultColWidth="9.00390625" defaultRowHeight="14.25"/>
  <cols>
    <col min="1" max="1" width="30.25390625" style="568" customWidth="1"/>
    <col min="2" max="2" width="11.375" style="569" hidden="1" customWidth="1"/>
    <col min="3" max="3" width="12.375" style="570" customWidth="1"/>
    <col min="4" max="6" width="12.375" style="569" customWidth="1"/>
    <col min="7" max="7" width="8.25390625" style="569" hidden="1" customWidth="1"/>
    <col min="8" max="16384" width="9.00390625" style="569" customWidth="1"/>
  </cols>
  <sheetData>
    <row r="1" spans="1:7" s="564" customFormat="1" ht="18.75" customHeight="1">
      <c r="A1" s="571" t="s">
        <v>214</v>
      </c>
      <c r="B1" s="572"/>
      <c r="C1" s="573"/>
      <c r="D1" s="572"/>
      <c r="E1" s="572"/>
      <c r="F1" s="572"/>
      <c r="G1" s="213"/>
    </row>
    <row r="2" spans="1:7" s="565" customFormat="1" ht="26.25" customHeight="1">
      <c r="A2" s="635" t="s">
        <v>215</v>
      </c>
      <c r="B2" s="635"/>
      <c r="C2" s="635"/>
      <c r="D2" s="635"/>
      <c r="E2" s="635"/>
      <c r="F2" s="635"/>
      <c r="G2" s="214"/>
    </row>
    <row r="3" spans="1:7" s="566" customFormat="1" ht="19.5" customHeight="1">
      <c r="A3" s="574"/>
      <c r="B3" s="575"/>
      <c r="C3" s="576"/>
      <c r="D3" s="575"/>
      <c r="E3" s="575"/>
      <c r="F3" s="577" t="s">
        <v>5</v>
      </c>
      <c r="G3" s="217"/>
    </row>
    <row r="4" spans="1:6" s="215" customFormat="1" ht="22.5" customHeight="1">
      <c r="A4" s="636" t="s">
        <v>6</v>
      </c>
      <c r="B4" s="634" t="s">
        <v>7</v>
      </c>
      <c r="C4" s="634" t="s">
        <v>8</v>
      </c>
      <c r="D4" s="628" t="s">
        <v>9</v>
      </c>
      <c r="E4" s="629"/>
      <c r="F4" s="630"/>
    </row>
    <row r="5" spans="1:6" s="216" customFormat="1" ht="22.5" customHeight="1">
      <c r="A5" s="637"/>
      <c r="B5" s="634"/>
      <c r="C5" s="634" t="s">
        <v>10</v>
      </c>
      <c r="D5" s="291" t="s">
        <v>10</v>
      </c>
      <c r="E5" s="291" t="s">
        <v>11</v>
      </c>
      <c r="F5" s="101" t="s">
        <v>12</v>
      </c>
    </row>
    <row r="6" spans="1:7" s="566" customFormat="1" ht="19.5" customHeight="1">
      <c r="A6" s="578" t="s">
        <v>48</v>
      </c>
      <c r="B6" s="378">
        <v>32224</v>
      </c>
      <c r="C6" s="579">
        <v>37761</v>
      </c>
      <c r="D6" s="378">
        <v>37761</v>
      </c>
      <c r="E6" s="580">
        <f>D6/C6*100</f>
        <v>100</v>
      </c>
      <c r="F6" s="294">
        <f>D6/B6*100-100</f>
        <v>17.182845084409124</v>
      </c>
      <c r="G6" s="581">
        <f>(D6/B6-1)*100</f>
        <v>17.182845084409127</v>
      </c>
    </row>
    <row r="7" spans="1:7" s="566" customFormat="1" ht="19.5" customHeight="1">
      <c r="A7" s="582" t="s">
        <v>49</v>
      </c>
      <c r="B7" s="381">
        <v>6</v>
      </c>
      <c r="C7" s="488">
        <v>0</v>
      </c>
      <c r="D7" s="381">
        <v>0</v>
      </c>
      <c r="E7" s="583"/>
      <c r="F7" s="46"/>
      <c r="G7" s="581"/>
    </row>
    <row r="8" spans="1:7" s="566" customFormat="1" ht="19.5" customHeight="1">
      <c r="A8" s="582" t="s">
        <v>50</v>
      </c>
      <c r="B8" s="381">
        <v>25125</v>
      </c>
      <c r="C8" s="488">
        <v>26782</v>
      </c>
      <c r="D8" s="381">
        <v>26782</v>
      </c>
      <c r="E8" s="583">
        <f aca="true" t="shared" si="0" ref="E8:E23">D8/C8*100</f>
        <v>100</v>
      </c>
      <c r="F8" s="46">
        <f aca="true" t="shared" si="1" ref="F8:F23">D8/B8*100-100</f>
        <v>6.595024875621888</v>
      </c>
      <c r="G8" s="581">
        <f>(D8/B8-1)*100</f>
        <v>6.595024875621891</v>
      </c>
    </row>
    <row r="9" spans="1:7" s="566" customFormat="1" ht="19.5" customHeight="1">
      <c r="A9" s="582" t="s">
        <v>51</v>
      </c>
      <c r="B9" s="381">
        <v>105757</v>
      </c>
      <c r="C9" s="488">
        <v>116502</v>
      </c>
      <c r="D9" s="381">
        <v>116502</v>
      </c>
      <c r="E9" s="583">
        <f t="shared" si="0"/>
        <v>100</v>
      </c>
      <c r="F9" s="46">
        <f t="shared" si="1"/>
        <v>10.160083966073174</v>
      </c>
      <c r="G9" s="581">
        <f>(D9/B9-1)*100</f>
        <v>10.160083966073174</v>
      </c>
    </row>
    <row r="10" spans="1:7" s="566" customFormat="1" ht="19.5" customHeight="1">
      <c r="A10" s="582" t="s">
        <v>52</v>
      </c>
      <c r="B10" s="381">
        <v>4410</v>
      </c>
      <c r="C10" s="488">
        <v>1969</v>
      </c>
      <c r="D10" s="381">
        <v>1969</v>
      </c>
      <c r="E10" s="583">
        <f t="shared" si="0"/>
        <v>100</v>
      </c>
      <c r="F10" s="46">
        <f t="shared" si="1"/>
        <v>-55.35147392290249</v>
      </c>
      <c r="G10" s="581">
        <f>(D10/B10-1)*100</f>
        <v>-55.35147392290249</v>
      </c>
    </row>
    <row r="11" spans="1:7" s="566" customFormat="1" ht="19.5" customHeight="1">
      <c r="A11" s="582" t="s">
        <v>53</v>
      </c>
      <c r="B11" s="381">
        <v>6919</v>
      </c>
      <c r="C11" s="488">
        <v>11913</v>
      </c>
      <c r="D11" s="381">
        <v>11913</v>
      </c>
      <c r="E11" s="583">
        <f t="shared" si="0"/>
        <v>100</v>
      </c>
      <c r="F11" s="46">
        <f t="shared" si="1"/>
        <v>72.17806041335453</v>
      </c>
      <c r="G11" s="581">
        <f aca="true" t="shared" si="2" ref="G11:G23">(D11/B11-1)*100</f>
        <v>72.17806041335453</v>
      </c>
    </row>
    <row r="12" spans="1:7" s="566" customFormat="1" ht="19.5" customHeight="1">
      <c r="A12" s="582" t="s">
        <v>54</v>
      </c>
      <c r="B12" s="381">
        <v>49969</v>
      </c>
      <c r="C12" s="488">
        <v>37186</v>
      </c>
      <c r="D12" s="381">
        <v>37186</v>
      </c>
      <c r="E12" s="583">
        <f t="shared" si="0"/>
        <v>100</v>
      </c>
      <c r="F12" s="46">
        <f t="shared" si="1"/>
        <v>-25.58186075366727</v>
      </c>
      <c r="G12" s="581">
        <f t="shared" si="2"/>
        <v>-25.581860753667275</v>
      </c>
    </row>
    <row r="13" spans="1:7" s="566" customFormat="1" ht="19.5" customHeight="1">
      <c r="A13" s="582" t="s">
        <v>55</v>
      </c>
      <c r="B13" s="381">
        <v>38836</v>
      </c>
      <c r="C13" s="488">
        <v>33158</v>
      </c>
      <c r="D13" s="381">
        <v>33158</v>
      </c>
      <c r="E13" s="583">
        <f t="shared" si="0"/>
        <v>100</v>
      </c>
      <c r="F13" s="46">
        <f t="shared" si="1"/>
        <v>-14.620455247708307</v>
      </c>
      <c r="G13" s="581">
        <f t="shared" si="2"/>
        <v>-14.620455247708309</v>
      </c>
    </row>
    <row r="14" spans="1:7" s="566" customFormat="1" ht="19.5" customHeight="1">
      <c r="A14" s="582" t="s">
        <v>56</v>
      </c>
      <c r="B14" s="381">
        <v>10853</v>
      </c>
      <c r="C14" s="488">
        <v>11865</v>
      </c>
      <c r="D14" s="381">
        <v>11865</v>
      </c>
      <c r="E14" s="583">
        <f t="shared" si="0"/>
        <v>100</v>
      </c>
      <c r="F14" s="46">
        <f t="shared" si="1"/>
        <v>9.324610706717039</v>
      </c>
      <c r="G14" s="581">
        <f t="shared" si="2"/>
        <v>9.32461070671704</v>
      </c>
    </row>
    <row r="15" spans="1:7" s="566" customFormat="1" ht="19.5" customHeight="1">
      <c r="A15" s="582" t="s">
        <v>57</v>
      </c>
      <c r="B15" s="381">
        <v>40508</v>
      </c>
      <c r="C15" s="488">
        <v>39773</v>
      </c>
      <c r="D15" s="381">
        <v>39773</v>
      </c>
      <c r="E15" s="583">
        <f t="shared" si="0"/>
        <v>100</v>
      </c>
      <c r="F15" s="46">
        <f t="shared" si="1"/>
        <v>-1.814456403673347</v>
      </c>
      <c r="G15" s="581">
        <f t="shared" si="2"/>
        <v>-1.814456403673348</v>
      </c>
    </row>
    <row r="16" spans="1:7" s="566" customFormat="1" ht="19.5" customHeight="1">
      <c r="A16" s="582" t="s">
        <v>58</v>
      </c>
      <c r="B16" s="381">
        <v>16864</v>
      </c>
      <c r="C16" s="488">
        <v>17333</v>
      </c>
      <c r="D16" s="381">
        <v>17333</v>
      </c>
      <c r="E16" s="583">
        <f t="shared" si="0"/>
        <v>100</v>
      </c>
      <c r="F16" s="46">
        <f t="shared" si="1"/>
        <v>2.7810721062618597</v>
      </c>
      <c r="G16" s="581">
        <f t="shared" si="2"/>
        <v>2.7810721062618615</v>
      </c>
    </row>
    <row r="17" spans="1:7" s="566" customFormat="1" ht="19.5" customHeight="1">
      <c r="A17" s="582" t="s">
        <v>59</v>
      </c>
      <c r="B17" s="381">
        <v>8073</v>
      </c>
      <c r="C17" s="488">
        <v>19626</v>
      </c>
      <c r="D17" s="381">
        <v>19626</v>
      </c>
      <c r="E17" s="583">
        <f t="shared" si="0"/>
        <v>100</v>
      </c>
      <c r="F17" s="46">
        <f t="shared" si="1"/>
        <v>143.106651802304</v>
      </c>
      <c r="G17" s="581">
        <f t="shared" si="2"/>
        <v>143.106651802304</v>
      </c>
    </row>
    <row r="18" spans="1:7" s="566" customFormat="1" ht="19.5" customHeight="1">
      <c r="A18" s="582" t="s">
        <v>60</v>
      </c>
      <c r="B18" s="381">
        <v>4643</v>
      </c>
      <c r="C18" s="488">
        <v>4842</v>
      </c>
      <c r="D18" s="381">
        <v>4842</v>
      </c>
      <c r="E18" s="583">
        <f t="shared" si="0"/>
        <v>100</v>
      </c>
      <c r="F18" s="46">
        <f t="shared" si="1"/>
        <v>4.286021968554806</v>
      </c>
      <c r="G18" s="581">
        <f t="shared" si="2"/>
        <v>4.2860219685548095</v>
      </c>
    </row>
    <row r="19" spans="1:7" s="566" customFormat="1" ht="19.5" customHeight="1">
      <c r="A19" s="584" t="s">
        <v>61</v>
      </c>
      <c r="B19" s="381">
        <v>2512</v>
      </c>
      <c r="C19" s="488">
        <v>1762</v>
      </c>
      <c r="D19" s="381">
        <v>1762</v>
      </c>
      <c r="E19" s="583">
        <f t="shared" si="0"/>
        <v>100</v>
      </c>
      <c r="F19" s="46">
        <f t="shared" si="1"/>
        <v>-29.856687898089177</v>
      </c>
      <c r="G19" s="581">
        <f t="shared" si="2"/>
        <v>-29.856687898089174</v>
      </c>
    </row>
    <row r="20" spans="1:7" s="566" customFormat="1" ht="19.5" customHeight="1">
      <c r="A20" s="584" t="s">
        <v>62</v>
      </c>
      <c r="B20" s="381">
        <v>7329</v>
      </c>
      <c r="C20" s="488">
        <v>2566</v>
      </c>
      <c r="D20" s="381">
        <v>2566</v>
      </c>
      <c r="E20" s="583">
        <f t="shared" si="0"/>
        <v>100</v>
      </c>
      <c r="F20" s="46">
        <f t="shared" si="1"/>
        <v>-64.9884022376859</v>
      </c>
      <c r="G20" s="581">
        <f t="shared" si="2"/>
        <v>-64.9884022376859</v>
      </c>
    </row>
    <row r="21" spans="1:7" s="566" customFormat="1" ht="19.5" customHeight="1">
      <c r="A21" s="584" t="s">
        <v>63</v>
      </c>
      <c r="B21" s="381">
        <v>5694</v>
      </c>
      <c r="C21" s="488">
        <v>11090</v>
      </c>
      <c r="D21" s="381">
        <v>11090</v>
      </c>
      <c r="E21" s="583">
        <f t="shared" si="0"/>
        <v>100</v>
      </c>
      <c r="F21" s="46">
        <f t="shared" si="1"/>
        <v>94.76642079381804</v>
      </c>
      <c r="G21" s="581">
        <f t="shared" si="2"/>
        <v>94.76642079381806</v>
      </c>
    </row>
    <row r="22" spans="1:7" s="566" customFormat="1" ht="19.5" customHeight="1">
      <c r="A22" s="584" t="s">
        <v>64</v>
      </c>
      <c r="B22" s="381"/>
      <c r="C22" s="488"/>
      <c r="D22" s="381">
        <v>0</v>
      </c>
      <c r="E22" s="583"/>
      <c r="F22" s="46"/>
      <c r="G22" s="581"/>
    </row>
    <row r="23" spans="1:7" s="566" customFormat="1" ht="19.5" customHeight="1">
      <c r="A23" s="483" t="s">
        <v>65</v>
      </c>
      <c r="B23" s="386">
        <f>SUM(B6:B21)</f>
        <v>359722</v>
      </c>
      <c r="C23" s="386">
        <f>SUM(C6:C21)</f>
        <v>374128</v>
      </c>
      <c r="D23" s="386">
        <f>SUM(D6:D22)</f>
        <v>374128</v>
      </c>
      <c r="E23" s="583">
        <f t="shared" si="0"/>
        <v>100</v>
      </c>
      <c r="F23" s="46">
        <f t="shared" si="1"/>
        <v>4.004759230739282</v>
      </c>
      <c r="G23" s="581">
        <f t="shared" si="2"/>
        <v>4.004759230739285</v>
      </c>
    </row>
    <row r="24" spans="1:7" s="566" customFormat="1" ht="19.5" customHeight="1">
      <c r="A24" s="585" t="s">
        <v>66</v>
      </c>
      <c r="B24" s="487">
        <f>SUM(B25:B31)</f>
        <v>319244</v>
      </c>
      <c r="C24" s="487">
        <f>SUM(C25:C31)</f>
        <v>613585</v>
      </c>
      <c r="D24" s="487">
        <f>SUM(D25:D31)</f>
        <v>618107</v>
      </c>
      <c r="E24" s="583"/>
      <c r="F24" s="46"/>
      <c r="G24" s="581"/>
    </row>
    <row r="25" spans="1:7" s="566" customFormat="1" ht="19.5" customHeight="1">
      <c r="A25" s="392" t="s">
        <v>67</v>
      </c>
      <c r="B25" s="487">
        <v>141525</v>
      </c>
      <c r="C25" s="487">
        <v>370000</v>
      </c>
      <c r="D25" s="487">
        <v>371011</v>
      </c>
      <c r="E25" s="583"/>
      <c r="F25" s="46"/>
      <c r="G25" s="581"/>
    </row>
    <row r="26" spans="1:7" s="566" customFormat="1" ht="19.5" customHeight="1">
      <c r="A26" s="392" t="s">
        <v>68</v>
      </c>
      <c r="B26" s="487">
        <v>33823</v>
      </c>
      <c r="C26" s="487">
        <v>52000</v>
      </c>
      <c r="D26" s="487">
        <v>55230</v>
      </c>
      <c r="E26" s="583"/>
      <c r="F26" s="46"/>
      <c r="G26" s="581"/>
    </row>
    <row r="27" spans="1:7" s="566" customFormat="1" ht="19.5" customHeight="1">
      <c r="A27" s="392" t="s">
        <v>69</v>
      </c>
      <c r="B27" s="487"/>
      <c r="C27" s="487">
        <v>48500</v>
      </c>
      <c r="D27" s="487">
        <v>48781</v>
      </c>
      <c r="E27" s="583"/>
      <c r="F27" s="46"/>
      <c r="G27" s="581"/>
    </row>
    <row r="28" spans="1:7" s="566" customFormat="1" ht="19.5" customHeight="1">
      <c r="A28" s="392" t="s">
        <v>70</v>
      </c>
      <c r="B28" s="487">
        <v>128830</v>
      </c>
      <c r="C28" s="487">
        <v>121700</v>
      </c>
      <c r="D28" s="487">
        <v>121700</v>
      </c>
      <c r="E28" s="583"/>
      <c r="F28" s="46"/>
      <c r="G28" s="581"/>
    </row>
    <row r="29" spans="1:7" s="566" customFormat="1" ht="19.5" customHeight="1">
      <c r="A29" s="392" t="s">
        <v>71</v>
      </c>
      <c r="B29" s="487"/>
      <c r="C29" s="487">
        <v>0</v>
      </c>
      <c r="D29" s="487">
        <v>0</v>
      </c>
      <c r="E29" s="583"/>
      <c r="F29" s="46"/>
      <c r="G29" s="581"/>
    </row>
    <row r="30" spans="1:7" s="566" customFormat="1" ht="19.5" customHeight="1">
      <c r="A30" s="392" t="s">
        <v>72</v>
      </c>
      <c r="B30" s="487">
        <v>15066</v>
      </c>
      <c r="C30" s="487">
        <v>21385</v>
      </c>
      <c r="D30" s="487">
        <v>21385</v>
      </c>
      <c r="E30" s="583"/>
      <c r="F30" s="46"/>
      <c r="G30" s="581"/>
    </row>
    <row r="31" spans="1:7" s="566" customFormat="1" ht="19.5" customHeight="1">
      <c r="A31" s="392" t="s">
        <v>73</v>
      </c>
      <c r="B31" s="487"/>
      <c r="C31" s="487">
        <v>0</v>
      </c>
      <c r="D31" s="487">
        <v>0</v>
      </c>
      <c r="E31" s="583"/>
      <c r="F31" s="46"/>
      <c r="G31" s="581"/>
    </row>
    <row r="32" spans="1:7" s="566" customFormat="1" ht="19.5" customHeight="1">
      <c r="A32" s="492" t="s">
        <v>74</v>
      </c>
      <c r="B32" s="493">
        <f>B23+B24</f>
        <v>678966</v>
      </c>
      <c r="C32" s="493">
        <f>C23+C24</f>
        <v>987713</v>
      </c>
      <c r="D32" s="493">
        <f>D23+D24</f>
        <v>992235</v>
      </c>
      <c r="E32" s="586"/>
      <c r="F32" s="253"/>
      <c r="G32" s="581"/>
    </row>
    <row r="33" spans="1:6" s="567" customFormat="1" ht="19.5" customHeight="1">
      <c r="A33" s="631" t="s">
        <v>45</v>
      </c>
      <c r="B33" s="631"/>
      <c r="C33" s="631"/>
      <c r="D33" s="631"/>
      <c r="E33" s="631"/>
      <c r="F33" s="631"/>
    </row>
    <row r="34" spans="1:7" ht="15.75">
      <c r="A34" s="587"/>
      <c r="B34" s="218"/>
      <c r="C34" s="588"/>
      <c r="D34" s="218"/>
      <c r="E34" s="218"/>
      <c r="F34" s="218"/>
      <c r="G34" s="218"/>
    </row>
    <row r="35" spans="1:7" ht="15.75">
      <c r="A35" s="587"/>
      <c r="B35" s="218"/>
      <c r="C35" s="588"/>
      <c r="D35" s="218"/>
      <c r="E35" s="218"/>
      <c r="F35" s="218"/>
      <c r="G35" s="218"/>
    </row>
    <row r="36" spans="1:7" ht="15.75">
      <c r="A36" s="587"/>
      <c r="B36" s="218"/>
      <c r="C36" s="588"/>
      <c r="D36" s="218"/>
      <c r="E36" s="218"/>
      <c r="F36" s="218"/>
      <c r="G36" s="218"/>
    </row>
    <row r="37" spans="1:7" ht="15.75">
      <c r="A37" s="587"/>
      <c r="B37" s="218"/>
      <c r="C37" s="588"/>
      <c r="D37" s="218"/>
      <c r="E37" s="218"/>
      <c r="F37" s="218"/>
      <c r="G37" s="218"/>
    </row>
    <row r="38" spans="1:7" ht="15.75">
      <c r="A38" s="587"/>
      <c r="B38" s="218"/>
      <c r="C38" s="588"/>
      <c r="D38" s="218"/>
      <c r="E38" s="218"/>
      <c r="F38" s="218"/>
      <c r="G38" s="218"/>
    </row>
  </sheetData>
  <sheetProtection/>
  <mergeCells count="6">
    <mergeCell ref="A2:F2"/>
    <mergeCell ref="D4:F4"/>
    <mergeCell ref="A33:F33"/>
    <mergeCell ref="A4:A5"/>
    <mergeCell ref="B4:B5"/>
    <mergeCell ref="C4:C5"/>
  </mergeCells>
  <printOptions horizontalCentered="1"/>
  <pageMargins left="0.75" right="0.75" top="0.98" bottom="0.98" header="0.51" footer="0.51"/>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theme="8" tint="0.39998000860214233"/>
  </sheetPr>
  <dimension ref="A1:F32"/>
  <sheetViews>
    <sheetView showZeros="0" zoomScaleSheetLayoutView="100" zoomScalePageLayoutView="0" workbookViewId="0" topLeftCell="A1">
      <pane xSplit="1" ySplit="5" topLeftCell="B12" activePane="bottomRight" state="frozen"/>
      <selection pane="topLeft" activeCell="A1" sqref="A1"/>
      <selection pane="topRight" activeCell="A1" sqref="A1"/>
      <selection pane="bottomLeft" activeCell="A1" sqref="A1"/>
      <selection pane="bottomRight" activeCell="A2" sqref="A2:F2"/>
    </sheetView>
  </sheetViews>
  <sheetFormatPr defaultColWidth="9.00390625" defaultRowHeight="14.25"/>
  <cols>
    <col min="1" max="1" width="30.625" style="258" customWidth="1"/>
    <col min="2" max="2" width="11.625" style="258" hidden="1" customWidth="1"/>
    <col min="3" max="6" width="12.375" style="258" customWidth="1"/>
    <col min="7" max="16384" width="9.00390625" style="258" customWidth="1"/>
  </cols>
  <sheetData>
    <row r="1" spans="1:6" s="254" customFormat="1" ht="18.75" customHeight="1">
      <c r="A1" s="92" t="s">
        <v>216</v>
      </c>
      <c r="B1" s="261"/>
      <c r="C1" s="261"/>
      <c r="D1" s="261"/>
      <c r="E1" s="261"/>
      <c r="F1" s="261"/>
    </row>
    <row r="2" spans="1:6" s="255" customFormat="1" ht="26.25" customHeight="1">
      <c r="A2" s="638" t="s">
        <v>217</v>
      </c>
      <c r="B2" s="638"/>
      <c r="C2" s="638"/>
      <c r="D2" s="638"/>
      <c r="E2" s="638"/>
      <c r="F2" s="638"/>
    </row>
    <row r="3" spans="1:6" s="256" customFormat="1" ht="19.5" customHeight="1">
      <c r="A3" s="562"/>
      <c r="B3" s="289"/>
      <c r="C3" s="289"/>
      <c r="D3" s="639" t="s">
        <v>5</v>
      </c>
      <c r="E3" s="640"/>
      <c r="F3" s="640"/>
    </row>
    <row r="4" spans="1:6" s="92" customFormat="1" ht="22.5" customHeight="1">
      <c r="A4" s="642" t="s">
        <v>77</v>
      </c>
      <c r="B4" s="644" t="s">
        <v>7</v>
      </c>
      <c r="C4" s="634" t="s">
        <v>8</v>
      </c>
      <c r="D4" s="634" t="s">
        <v>9</v>
      </c>
      <c r="E4" s="634"/>
      <c r="F4" s="634"/>
    </row>
    <row r="5" spans="1:6" s="92" customFormat="1" ht="22.5" customHeight="1">
      <c r="A5" s="643"/>
      <c r="B5" s="644"/>
      <c r="C5" s="645" t="s">
        <v>10</v>
      </c>
      <c r="D5" s="291" t="s">
        <v>10</v>
      </c>
      <c r="E5" s="291" t="s">
        <v>11</v>
      </c>
      <c r="F5" s="224" t="s">
        <v>12</v>
      </c>
    </row>
    <row r="6" spans="1:6" ht="24.75" customHeight="1">
      <c r="A6" s="292" t="s">
        <v>78</v>
      </c>
      <c r="B6" s="293"/>
      <c r="C6" s="293">
        <v>0</v>
      </c>
      <c r="D6" s="293"/>
      <c r="E6" s="294"/>
      <c r="F6" s="294"/>
    </row>
    <row r="7" spans="1:6" ht="24.75" customHeight="1">
      <c r="A7" s="295" t="s">
        <v>79</v>
      </c>
      <c r="B7" s="296">
        <v>4</v>
      </c>
      <c r="C7" s="296">
        <v>5</v>
      </c>
      <c r="D7" s="296">
        <v>5</v>
      </c>
      <c r="E7" s="46">
        <f aca="true" t="shared" si="0" ref="E7:E13">D7/C7*100</f>
        <v>100</v>
      </c>
      <c r="F7" s="46">
        <f aca="true" t="shared" si="1" ref="F7:F13">D7/B7*100-100</f>
        <v>25</v>
      </c>
    </row>
    <row r="8" spans="1:6" ht="24.75" customHeight="1">
      <c r="A8" s="295" t="s">
        <v>80</v>
      </c>
      <c r="B8" s="296">
        <v>786</v>
      </c>
      <c r="C8" s="296">
        <v>5000</v>
      </c>
      <c r="D8" s="296">
        <v>5665</v>
      </c>
      <c r="E8" s="46">
        <f t="shared" si="0"/>
        <v>113.3</v>
      </c>
      <c r="F8" s="46">
        <f t="shared" si="1"/>
        <v>620.737913486005</v>
      </c>
    </row>
    <row r="9" spans="1:6" ht="24.75" customHeight="1">
      <c r="A9" s="295" t="s">
        <v>81</v>
      </c>
      <c r="B9" s="296">
        <v>378</v>
      </c>
      <c r="C9" s="296">
        <v>1000</v>
      </c>
      <c r="D9" s="296">
        <v>1096</v>
      </c>
      <c r="E9" s="46">
        <f t="shared" si="0"/>
        <v>109.60000000000001</v>
      </c>
      <c r="F9" s="46">
        <f t="shared" si="1"/>
        <v>189.94708994708998</v>
      </c>
    </row>
    <row r="10" spans="1:6" ht="24.75" customHeight="1">
      <c r="A10" s="295" t="s">
        <v>82</v>
      </c>
      <c r="B10" s="296">
        <v>14429</v>
      </c>
      <c r="C10" s="296">
        <f>110270-6000</f>
        <v>104270</v>
      </c>
      <c r="D10" s="296">
        <v>104868</v>
      </c>
      <c r="E10" s="46">
        <f t="shared" si="0"/>
        <v>100.5735110770116</v>
      </c>
      <c r="F10" s="46">
        <f t="shared" si="1"/>
        <v>626.7863330792155</v>
      </c>
    </row>
    <row r="11" spans="1:6" ht="24.75" customHeight="1">
      <c r="A11" s="295" t="s">
        <v>83</v>
      </c>
      <c r="B11" s="296">
        <v>592</v>
      </c>
      <c r="C11" s="296">
        <v>1140</v>
      </c>
      <c r="D11" s="296">
        <v>975</v>
      </c>
      <c r="E11" s="46">
        <f t="shared" si="0"/>
        <v>85.52631578947368</v>
      </c>
      <c r="F11" s="46">
        <f t="shared" si="1"/>
        <v>64.69594594594594</v>
      </c>
    </row>
    <row r="12" spans="1:6" ht="24.75" customHeight="1">
      <c r="A12" s="295" t="s">
        <v>84</v>
      </c>
      <c r="B12" s="296">
        <v>4484</v>
      </c>
      <c r="C12" s="296">
        <v>2490</v>
      </c>
      <c r="D12" s="296">
        <v>2409</v>
      </c>
      <c r="E12" s="46">
        <f t="shared" si="0"/>
        <v>96.74698795180723</v>
      </c>
      <c r="F12" s="46">
        <f t="shared" si="1"/>
        <v>-46.27564674397859</v>
      </c>
    </row>
    <row r="13" spans="1:6" ht="24.75" customHeight="1">
      <c r="A13" s="295" t="s">
        <v>85</v>
      </c>
      <c r="B13" s="296">
        <v>3125</v>
      </c>
      <c r="C13" s="296">
        <v>2795</v>
      </c>
      <c r="D13" s="296">
        <v>2734</v>
      </c>
      <c r="E13" s="46">
        <f t="shared" si="0"/>
        <v>97.81753130590339</v>
      </c>
      <c r="F13" s="46">
        <f t="shared" si="1"/>
        <v>-12.512</v>
      </c>
    </row>
    <row r="14" spans="1:6" ht="24.75" customHeight="1">
      <c r="A14" s="295" t="s">
        <v>86</v>
      </c>
      <c r="B14" s="296"/>
      <c r="C14" s="296"/>
      <c r="D14" s="296"/>
      <c r="E14" s="46"/>
      <c r="F14" s="46"/>
    </row>
    <row r="15" spans="1:6" ht="24.75" customHeight="1">
      <c r="A15" s="297" t="s">
        <v>87</v>
      </c>
      <c r="B15" s="563">
        <f>SUM(B6:B14)</f>
        <v>23798</v>
      </c>
      <c r="C15" s="563">
        <f>SUM(C6:C14)</f>
        <v>116700</v>
      </c>
      <c r="D15" s="563">
        <f>SUM(D6:D14)</f>
        <v>117752</v>
      </c>
      <c r="E15" s="46">
        <f>D15/C15*100</f>
        <v>100.90145672664951</v>
      </c>
      <c r="F15" s="46">
        <f>D15/B15*100-100</f>
        <v>394.7978821749727</v>
      </c>
    </row>
    <row r="16" spans="1:6" ht="24.75" customHeight="1">
      <c r="A16" s="295" t="s">
        <v>88</v>
      </c>
      <c r="B16" s="424">
        <f>SUM(B17:B19)</f>
        <v>43022</v>
      </c>
      <c r="C16" s="300">
        <f>SUM(C17:C19)</f>
        <v>47126</v>
      </c>
      <c r="D16" s="300">
        <f>SUM(D17:D19)</f>
        <v>47126</v>
      </c>
      <c r="E16" s="46"/>
      <c r="F16" s="46"/>
    </row>
    <row r="17" spans="1:6" ht="24.75" customHeight="1">
      <c r="A17" s="295" t="s">
        <v>89</v>
      </c>
      <c r="B17" s="300">
        <v>29500</v>
      </c>
      <c r="C17" s="300">
        <v>40000</v>
      </c>
      <c r="D17" s="300">
        <v>40000</v>
      </c>
      <c r="E17" s="46"/>
      <c r="F17" s="46"/>
    </row>
    <row r="18" spans="1:6" ht="24.75" customHeight="1">
      <c r="A18" s="243" t="s">
        <v>90</v>
      </c>
      <c r="B18" s="300">
        <v>2486</v>
      </c>
      <c r="C18" s="300">
        <v>612</v>
      </c>
      <c r="D18" s="300">
        <v>612</v>
      </c>
      <c r="E18" s="46"/>
      <c r="F18" s="46"/>
    </row>
    <row r="19" spans="1:6" ht="24.75" customHeight="1">
      <c r="A19" s="243" t="s">
        <v>91</v>
      </c>
      <c r="B19" s="300">
        <v>11036</v>
      </c>
      <c r="C19" s="300">
        <v>6514</v>
      </c>
      <c r="D19" s="300">
        <v>6514</v>
      </c>
      <c r="E19" s="46"/>
      <c r="F19" s="46"/>
    </row>
    <row r="20" spans="1:6" ht="24.75" customHeight="1">
      <c r="A20" s="247" t="s">
        <v>44</v>
      </c>
      <c r="B20" s="252">
        <f>B15+B16</f>
        <v>66820</v>
      </c>
      <c r="C20" s="252">
        <f>C15+C16</f>
        <v>163826</v>
      </c>
      <c r="D20" s="252">
        <f>D15+D16</f>
        <v>164878</v>
      </c>
      <c r="E20" s="253"/>
      <c r="F20" s="253"/>
    </row>
    <row r="21" spans="1:6" ht="24.75" customHeight="1">
      <c r="A21" s="631" t="s">
        <v>45</v>
      </c>
      <c r="B21" s="631"/>
      <c r="C21" s="631"/>
      <c r="D21" s="631"/>
      <c r="E21" s="631"/>
      <c r="F21" s="631"/>
    </row>
    <row r="22" spans="1:6" ht="15.75">
      <c r="A22" s="286"/>
      <c r="B22" s="286"/>
      <c r="C22" s="286"/>
      <c r="D22" s="286"/>
      <c r="E22" s="286"/>
      <c r="F22" s="286"/>
    </row>
    <row r="23" spans="1:6" ht="15.75">
      <c r="A23" s="286"/>
      <c r="B23" s="286"/>
      <c r="C23" s="286"/>
      <c r="D23" s="286"/>
      <c r="E23" s="286"/>
      <c r="F23" s="286"/>
    </row>
    <row r="24" spans="1:6" ht="15.75">
      <c r="A24" s="286"/>
      <c r="B24" s="286"/>
      <c r="C24" s="286"/>
      <c r="D24" s="286"/>
      <c r="E24" s="286"/>
      <c r="F24" s="286"/>
    </row>
    <row r="25" spans="1:6" ht="15.75">
      <c r="A25" s="286"/>
      <c r="B25" s="286"/>
      <c r="C25" s="286"/>
      <c r="D25" s="286"/>
      <c r="E25" s="286"/>
      <c r="F25" s="286"/>
    </row>
    <row r="26" spans="1:6" ht="15.75">
      <c r="A26" s="286"/>
      <c r="B26" s="286"/>
      <c r="C26" s="286"/>
      <c r="D26" s="286"/>
      <c r="E26" s="286"/>
      <c r="F26" s="286"/>
    </row>
    <row r="27" spans="1:6" ht="15.75">
      <c r="A27" s="286"/>
      <c r="B27" s="286"/>
      <c r="C27" s="286"/>
      <c r="D27" s="286"/>
      <c r="E27" s="286"/>
      <c r="F27" s="286"/>
    </row>
    <row r="28" spans="1:6" ht="15.75">
      <c r="A28" s="286"/>
      <c r="B28" s="286"/>
      <c r="C28" s="286"/>
      <c r="D28" s="286"/>
      <c r="E28" s="286"/>
      <c r="F28" s="286"/>
    </row>
    <row r="29" spans="1:6" ht="15.75">
      <c r="A29" s="286"/>
      <c r="B29" s="286"/>
      <c r="C29" s="286"/>
      <c r="D29" s="286"/>
      <c r="E29" s="286"/>
      <c r="F29" s="286"/>
    </row>
    <row r="30" spans="1:6" ht="15.75">
      <c r="A30" s="286"/>
      <c r="B30" s="286"/>
      <c r="C30" s="286"/>
      <c r="D30" s="286"/>
      <c r="E30" s="286"/>
      <c r="F30" s="286"/>
    </row>
    <row r="31" spans="1:6" ht="15.75">
      <c r="A31" s="286"/>
      <c r="B31" s="286"/>
      <c r="C31" s="286"/>
      <c r="D31" s="286"/>
      <c r="E31" s="286"/>
      <c r="F31" s="286"/>
    </row>
    <row r="32" spans="1:6" ht="15.75">
      <c r="A32" s="286"/>
      <c r="B32" s="286"/>
      <c r="C32" s="286"/>
      <c r="D32" s="286"/>
      <c r="E32" s="286"/>
      <c r="F32" s="286"/>
    </row>
  </sheetData>
  <sheetProtection/>
  <mergeCells count="7">
    <mergeCell ref="A2:F2"/>
    <mergeCell ref="D3:F3"/>
    <mergeCell ref="D4:F4"/>
    <mergeCell ref="A21:F21"/>
    <mergeCell ref="A4:A5"/>
    <mergeCell ref="B4:B5"/>
    <mergeCell ref="C4:C5"/>
  </mergeCells>
  <printOptions horizontalCentered="1"/>
  <pageMargins left="0.75" right="0.75" top="0.98" bottom="0.98" header="0.51" footer="0.51"/>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theme="8" tint="0.39998000860214233"/>
  </sheetPr>
  <dimension ref="A1:I34"/>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K23" sqref="K23"/>
    </sheetView>
  </sheetViews>
  <sheetFormatPr defaultColWidth="9.00390625" defaultRowHeight="14.25"/>
  <cols>
    <col min="1" max="1" width="35.625" style="257" customWidth="1"/>
    <col min="2" max="2" width="10.625" style="258" hidden="1" customWidth="1"/>
    <col min="3" max="4" width="11.25390625" style="258" customWidth="1"/>
    <col min="5" max="6" width="11.25390625" style="259" customWidth="1"/>
    <col min="7" max="9" width="9.00390625" style="258" hidden="1" customWidth="1"/>
    <col min="10" max="16384" width="9.00390625" style="258" customWidth="1"/>
  </cols>
  <sheetData>
    <row r="1" spans="1:9" s="254" customFormat="1" ht="18.75" customHeight="1">
      <c r="A1" s="74" t="s">
        <v>218</v>
      </c>
      <c r="B1" s="261"/>
      <c r="C1" s="261"/>
      <c r="D1" s="261"/>
      <c r="E1" s="262"/>
      <c r="F1" s="262"/>
      <c r="G1" s="261"/>
      <c r="H1" s="261"/>
      <c r="I1" s="261"/>
    </row>
    <row r="2" spans="1:9" s="255" customFormat="1" ht="26.25" customHeight="1">
      <c r="A2" s="638" t="s">
        <v>219</v>
      </c>
      <c r="B2" s="638"/>
      <c r="C2" s="638"/>
      <c r="D2" s="638"/>
      <c r="E2" s="638"/>
      <c r="F2" s="638"/>
      <c r="G2" s="263"/>
      <c r="H2" s="263"/>
      <c r="I2" s="263"/>
    </row>
    <row r="3" spans="1:9" s="256" customFormat="1" ht="19.5" customHeight="1">
      <c r="A3" s="264"/>
      <c r="B3" s="265"/>
      <c r="C3" s="265"/>
      <c r="D3" s="646" t="s">
        <v>5</v>
      </c>
      <c r="E3" s="646"/>
      <c r="F3" s="646"/>
      <c r="G3" s="266"/>
      <c r="H3" s="266"/>
      <c r="I3" s="266"/>
    </row>
    <row r="4" spans="1:6" s="92" customFormat="1" ht="22.5" customHeight="1">
      <c r="A4" s="688" t="s">
        <v>77</v>
      </c>
      <c r="B4" s="648" t="s">
        <v>7</v>
      </c>
      <c r="C4" s="648" t="s">
        <v>8</v>
      </c>
      <c r="D4" s="647" t="s">
        <v>9</v>
      </c>
      <c r="E4" s="648"/>
      <c r="F4" s="648"/>
    </row>
    <row r="5" spans="1:6" s="92" customFormat="1" ht="22.5" customHeight="1">
      <c r="A5" s="688"/>
      <c r="B5" s="648"/>
      <c r="C5" s="667" t="s">
        <v>10</v>
      </c>
      <c r="D5" s="226" t="s">
        <v>10</v>
      </c>
      <c r="E5" s="225" t="s">
        <v>11</v>
      </c>
      <c r="F5" s="225" t="s">
        <v>12</v>
      </c>
    </row>
    <row r="6" spans="1:9" ht="22.5" customHeight="1">
      <c r="A6" s="451" t="s">
        <v>94</v>
      </c>
      <c r="B6" s="304">
        <f>B7</f>
        <v>0</v>
      </c>
      <c r="C6" s="452">
        <f>SUM(C7)</f>
        <v>110</v>
      </c>
      <c r="D6" s="549">
        <f>D7</f>
        <v>110</v>
      </c>
      <c r="E6" s="294">
        <f aca="true" t="shared" si="0" ref="E6:E13">D6/C6*100</f>
        <v>100</v>
      </c>
      <c r="F6" s="550"/>
      <c r="G6" s="273" t="e">
        <f>IF(B6&lt;#REF!,"错误","正确")</f>
        <v>#REF!</v>
      </c>
      <c r="H6" s="273" t="e">
        <f>IF(C6&lt;#REF!,"错误","正确")</f>
        <v>#REF!</v>
      </c>
      <c r="I6" s="273" t="e">
        <f>IF(D6&lt;#REF!,"错误","正确")</f>
        <v>#REF!</v>
      </c>
    </row>
    <row r="7" spans="1:9" ht="22.5" customHeight="1">
      <c r="A7" s="453" t="s">
        <v>220</v>
      </c>
      <c r="B7" s="304"/>
      <c r="C7" s="454">
        <v>110</v>
      </c>
      <c r="D7" s="551">
        <v>110</v>
      </c>
      <c r="E7" s="46">
        <f t="shared" si="0"/>
        <v>100</v>
      </c>
      <c r="F7" s="552"/>
      <c r="G7" s="273"/>
      <c r="H7" s="273"/>
      <c r="I7" s="273"/>
    </row>
    <row r="8" spans="1:9" ht="22.5" customHeight="1">
      <c r="A8" s="453" t="s">
        <v>96</v>
      </c>
      <c r="B8" s="304">
        <f>B9</f>
        <v>40</v>
      </c>
      <c r="C8" s="454">
        <f>SUM(C9)</f>
        <v>37</v>
      </c>
      <c r="D8" s="551">
        <f>SUM(D9)</f>
        <v>38</v>
      </c>
      <c r="E8" s="46">
        <f t="shared" si="0"/>
        <v>102.7027027027027</v>
      </c>
      <c r="F8" s="552">
        <f>D8/B8*100-100</f>
        <v>-5</v>
      </c>
      <c r="G8" s="273" t="e">
        <f>IF(B8&lt;#REF!,"错误","正确")</f>
        <v>#REF!</v>
      </c>
      <c r="H8" s="273" t="e">
        <f>IF(C8&lt;#REF!,"错误","正确")</f>
        <v>#REF!</v>
      </c>
      <c r="I8" s="273" t="e">
        <f>IF(D8&lt;#REF!,"错误","正确")</f>
        <v>#REF!</v>
      </c>
    </row>
    <row r="9" spans="1:9" ht="22.5" customHeight="1">
      <c r="A9" s="453" t="s">
        <v>97</v>
      </c>
      <c r="B9" s="304">
        <v>40</v>
      </c>
      <c r="C9" s="454">
        <v>37</v>
      </c>
      <c r="D9" s="551">
        <v>38</v>
      </c>
      <c r="E9" s="46">
        <f t="shared" si="0"/>
        <v>102.7027027027027</v>
      </c>
      <c r="F9" s="552">
        <f aca="true" t="shared" si="1" ref="F9:F16">D9/B9*100-100</f>
        <v>-5</v>
      </c>
      <c r="G9" s="273"/>
      <c r="H9" s="273"/>
      <c r="I9" s="273"/>
    </row>
    <row r="10" spans="1:9" ht="22.5" customHeight="1">
      <c r="A10" s="453" t="s">
        <v>98</v>
      </c>
      <c r="B10" s="304">
        <f>SUM(B11:B17)</f>
        <v>40321</v>
      </c>
      <c r="C10" s="454">
        <f>SUM(C11:C17)</f>
        <v>132973</v>
      </c>
      <c r="D10" s="551">
        <f>SUM(D11:D17)</f>
        <v>132680</v>
      </c>
      <c r="E10" s="46">
        <f t="shared" si="0"/>
        <v>99.77965451633038</v>
      </c>
      <c r="F10" s="552">
        <f t="shared" si="1"/>
        <v>229.0592991245257</v>
      </c>
      <c r="G10" s="273" t="e">
        <f>IF(B10&lt;#REF!,"错误","正确")</f>
        <v>#REF!</v>
      </c>
      <c r="H10" s="273" t="e">
        <f>IF(C10&lt;#REF!,"错误","正确")</f>
        <v>#REF!</v>
      </c>
      <c r="I10" s="273" t="e">
        <f>IF(D10&lt;#REF!,"错误","正确")</f>
        <v>#REF!</v>
      </c>
    </row>
    <row r="11" spans="1:9" ht="22.5" customHeight="1">
      <c r="A11" s="453" t="s">
        <v>99</v>
      </c>
      <c r="B11" s="304">
        <v>30787</v>
      </c>
      <c r="C11" s="454">
        <f>127913-6000</f>
        <v>121913</v>
      </c>
      <c r="D11" s="551">
        <v>121564</v>
      </c>
      <c r="E11" s="46">
        <f t="shared" si="0"/>
        <v>99.71373028307072</v>
      </c>
      <c r="F11" s="552">
        <f t="shared" si="1"/>
        <v>294.85497125410075</v>
      </c>
      <c r="G11" s="273"/>
      <c r="H11" s="273"/>
      <c r="I11" s="273"/>
    </row>
    <row r="12" spans="1:9" ht="22.5" customHeight="1">
      <c r="A12" s="453" t="s">
        <v>100</v>
      </c>
      <c r="B12" s="304">
        <v>352</v>
      </c>
      <c r="C12" s="454">
        <v>5000</v>
      </c>
      <c r="D12" s="551">
        <v>5770</v>
      </c>
      <c r="E12" s="46">
        <f t="shared" si="0"/>
        <v>115.39999999999999</v>
      </c>
      <c r="F12" s="552">
        <f t="shared" si="1"/>
        <v>1539.2045454545453</v>
      </c>
      <c r="G12" s="273"/>
      <c r="H12" s="273"/>
      <c r="I12" s="273"/>
    </row>
    <row r="13" spans="1:9" ht="22.5" customHeight="1">
      <c r="A13" s="453" t="s">
        <v>101</v>
      </c>
      <c r="B13" s="304">
        <v>1167</v>
      </c>
      <c r="C13" s="454">
        <v>1000</v>
      </c>
      <c r="D13" s="551">
        <v>876</v>
      </c>
      <c r="E13" s="46">
        <f t="shared" si="0"/>
        <v>87.6</v>
      </c>
      <c r="F13" s="552">
        <f t="shared" si="1"/>
        <v>-24.935732647814916</v>
      </c>
      <c r="G13" s="273"/>
      <c r="H13" s="273"/>
      <c r="I13" s="273"/>
    </row>
    <row r="14" spans="1:9" ht="22.5" customHeight="1">
      <c r="A14" s="453" t="s">
        <v>102</v>
      </c>
      <c r="B14" s="304">
        <v>480</v>
      </c>
      <c r="C14" s="454">
        <v>0</v>
      </c>
      <c r="D14" s="551"/>
      <c r="E14" s="46"/>
      <c r="F14" s="552"/>
      <c r="G14" s="273"/>
      <c r="H14" s="273"/>
      <c r="I14" s="273"/>
    </row>
    <row r="15" spans="1:9" ht="22.5" customHeight="1">
      <c r="A15" s="453" t="s">
        <v>103</v>
      </c>
      <c r="B15" s="304">
        <v>4500</v>
      </c>
      <c r="C15" s="454">
        <v>2300</v>
      </c>
      <c r="D15" s="551">
        <v>1706</v>
      </c>
      <c r="E15" s="46">
        <f>D15/C15*100</f>
        <v>74.17391304347825</v>
      </c>
      <c r="F15" s="552">
        <f t="shared" si="1"/>
        <v>-62.08888888888889</v>
      </c>
      <c r="G15" s="273"/>
      <c r="H15" s="273"/>
      <c r="I15" s="273"/>
    </row>
    <row r="16" spans="1:9" ht="22.5" customHeight="1">
      <c r="A16" s="453" t="s">
        <v>104</v>
      </c>
      <c r="B16" s="304">
        <v>3035</v>
      </c>
      <c r="C16" s="454">
        <v>2760</v>
      </c>
      <c r="D16" s="551">
        <v>2764</v>
      </c>
      <c r="E16" s="46">
        <f>D16/C16*100</f>
        <v>100.14492753623188</v>
      </c>
      <c r="F16" s="552">
        <f t="shared" si="1"/>
        <v>-8.92915980230643</v>
      </c>
      <c r="G16" s="273"/>
      <c r="H16" s="273"/>
      <c r="I16" s="273"/>
    </row>
    <row r="17" spans="1:9" ht="22.5" customHeight="1">
      <c r="A17" s="453" t="s">
        <v>105</v>
      </c>
      <c r="B17" s="304"/>
      <c r="C17" s="454"/>
      <c r="D17" s="551"/>
      <c r="E17" s="46"/>
      <c r="F17" s="552"/>
      <c r="G17" s="273"/>
      <c r="H17" s="273"/>
      <c r="I17" s="273"/>
    </row>
    <row r="18" spans="1:9" ht="22.5" customHeight="1">
      <c r="A18" s="453" t="s">
        <v>106</v>
      </c>
      <c r="B18" s="304">
        <f>B19</f>
        <v>380</v>
      </c>
      <c r="C18" s="454">
        <f>C19</f>
        <v>60</v>
      </c>
      <c r="D18" s="551">
        <f>D19</f>
        <v>57</v>
      </c>
      <c r="E18" s="46">
        <f aca="true" t="shared" si="2" ref="E18:E24">D18/C18*100</f>
        <v>95</v>
      </c>
      <c r="F18" s="552">
        <f>D18/B18*100-100</f>
        <v>-85</v>
      </c>
      <c r="G18" s="273" t="e">
        <f>IF(B18&lt;SUM(#REF!),"错误","正确")</f>
        <v>#REF!</v>
      </c>
      <c r="H18" s="273" t="e">
        <f>IF(C18&lt;SUM(#REF!),"错误","正确")</f>
        <v>#REF!</v>
      </c>
      <c r="I18" s="273" t="e">
        <f>IF(D18&lt;SUM(#REF!),"错误","正确")</f>
        <v>#REF!</v>
      </c>
    </row>
    <row r="19" spans="1:9" ht="22.5" customHeight="1">
      <c r="A19" s="453" t="s">
        <v>107</v>
      </c>
      <c r="B19" s="304">
        <v>380</v>
      </c>
      <c r="C19" s="454">
        <v>60</v>
      </c>
      <c r="D19" s="551">
        <v>57</v>
      </c>
      <c r="E19" s="46">
        <f t="shared" si="2"/>
        <v>95</v>
      </c>
      <c r="F19" s="552">
        <f>D19/B19*100-100</f>
        <v>-85</v>
      </c>
      <c r="G19" s="273"/>
      <c r="H19" s="273"/>
      <c r="I19" s="273"/>
    </row>
    <row r="20" spans="1:9" ht="22.5" customHeight="1">
      <c r="A20" s="453" t="s">
        <v>108</v>
      </c>
      <c r="B20" s="304">
        <f>SUM(B21:B23)</f>
        <v>1036</v>
      </c>
      <c r="C20" s="454">
        <f>SUM(C21:C23)</f>
        <v>3100</v>
      </c>
      <c r="D20" s="551">
        <f>SUM(D21:D23)</f>
        <v>2988</v>
      </c>
      <c r="E20" s="46">
        <f t="shared" si="2"/>
        <v>96.38709677419355</v>
      </c>
      <c r="F20" s="552">
        <f>D20/B20*100-100</f>
        <v>188.41698841698837</v>
      </c>
      <c r="G20" s="273" t="e">
        <f>IF(B20&lt;SUM(#REF!),"错误","正确")</f>
        <v>#REF!</v>
      </c>
      <c r="H20" s="273" t="e">
        <f>IF(C20&lt;SUM(#REF!),"错误","正确")</f>
        <v>#REF!</v>
      </c>
      <c r="I20" s="273" t="e">
        <f>IF(D20&lt;SUM(#REF!),"错误","正确")</f>
        <v>#REF!</v>
      </c>
    </row>
    <row r="21" spans="1:9" ht="22.5" customHeight="1">
      <c r="A21" s="455" t="s">
        <v>109</v>
      </c>
      <c r="B21" s="304">
        <v>11</v>
      </c>
      <c r="C21" s="454">
        <v>20</v>
      </c>
      <c r="D21" s="551">
        <v>16</v>
      </c>
      <c r="E21" s="46">
        <f t="shared" si="2"/>
        <v>80</v>
      </c>
      <c r="F21" s="552">
        <f>D21/B21*100-100</f>
        <v>45.45454545454547</v>
      </c>
      <c r="G21" s="273"/>
      <c r="H21" s="273"/>
      <c r="I21" s="273"/>
    </row>
    <row r="22" spans="1:9" ht="22.5" customHeight="1">
      <c r="A22" s="455" t="s">
        <v>110</v>
      </c>
      <c r="B22" s="553">
        <v>904</v>
      </c>
      <c r="C22" s="454">
        <v>1860</v>
      </c>
      <c r="D22" s="551">
        <v>1834</v>
      </c>
      <c r="E22" s="46">
        <f t="shared" si="2"/>
        <v>98.6021505376344</v>
      </c>
      <c r="F22" s="552">
        <f>D22/B22*100-100</f>
        <v>102.87610619469027</v>
      </c>
      <c r="G22" s="273"/>
      <c r="H22" s="273"/>
      <c r="I22" s="273"/>
    </row>
    <row r="23" spans="1:9" ht="22.5" customHeight="1">
      <c r="A23" s="455" t="s">
        <v>111</v>
      </c>
      <c r="B23" s="304">
        <v>121</v>
      </c>
      <c r="C23" s="454">
        <v>1220</v>
      </c>
      <c r="D23" s="551">
        <v>1138</v>
      </c>
      <c r="E23" s="46">
        <f t="shared" si="2"/>
        <v>93.27868852459017</v>
      </c>
      <c r="F23" s="552">
        <f>D23/B23*100-100</f>
        <v>840.4958677685951</v>
      </c>
      <c r="G23" s="273"/>
      <c r="H23" s="273"/>
      <c r="I23" s="273"/>
    </row>
    <row r="24" spans="1:9" ht="15.75" customHeight="1">
      <c r="A24" s="456" t="s">
        <v>112</v>
      </c>
      <c r="B24" s="277">
        <f>SUM(B6,B8,B10,B18,B20)</f>
        <v>41777</v>
      </c>
      <c r="C24" s="457">
        <f>SUM(C6,C8,C10,C18,C20)</f>
        <v>136280</v>
      </c>
      <c r="D24" s="554">
        <f>SUM(D6,D8,D10,D18,D20)</f>
        <v>135873</v>
      </c>
      <c r="E24" s="46">
        <f t="shared" si="2"/>
        <v>99.70135016143234</v>
      </c>
      <c r="F24" s="552">
        <f>D24/B24*100-100</f>
        <v>225.23398041984825</v>
      </c>
      <c r="G24" s="280"/>
      <c r="H24" s="280"/>
      <c r="I24" s="280"/>
    </row>
    <row r="25" spans="1:9" ht="22.5" customHeight="1">
      <c r="A25" s="453" t="s">
        <v>113</v>
      </c>
      <c r="B25" s="555">
        <f>SUM(B26:B30)</f>
        <v>25043</v>
      </c>
      <c r="C25" s="458">
        <f>SUM(C26:C30)</f>
        <v>27546</v>
      </c>
      <c r="D25" s="556">
        <f>SUM(D26:D30)</f>
        <v>29005</v>
      </c>
      <c r="E25" s="46"/>
      <c r="F25" s="552"/>
      <c r="G25" s="281"/>
      <c r="H25" s="281"/>
      <c r="I25" s="281"/>
    </row>
    <row r="26" spans="1:9" ht="22.5" customHeight="1">
      <c r="A26" s="274" t="s">
        <v>114</v>
      </c>
      <c r="B26" s="555">
        <v>27</v>
      </c>
      <c r="C26" s="458">
        <v>40</v>
      </c>
      <c r="D26" s="557">
        <v>40</v>
      </c>
      <c r="E26" s="46"/>
      <c r="F26" s="272"/>
      <c r="G26" s="281"/>
      <c r="H26" s="281"/>
      <c r="I26" s="281"/>
    </row>
    <row r="27" spans="1:9" ht="22.5" customHeight="1">
      <c r="A27" s="274" t="s">
        <v>69</v>
      </c>
      <c r="B27" s="555">
        <v>2393</v>
      </c>
      <c r="C27" s="458">
        <v>20</v>
      </c>
      <c r="D27" s="557">
        <v>22</v>
      </c>
      <c r="E27" s="46"/>
      <c r="F27" s="272"/>
      <c r="G27" s="281"/>
      <c r="H27" s="281"/>
      <c r="I27" s="281"/>
    </row>
    <row r="28" spans="1:9" ht="22.5" customHeight="1">
      <c r="A28" s="274" t="s">
        <v>115</v>
      </c>
      <c r="B28" s="555">
        <v>1609</v>
      </c>
      <c r="C28" s="458">
        <v>2350</v>
      </c>
      <c r="D28" s="557">
        <v>2350</v>
      </c>
      <c r="E28" s="46"/>
      <c r="F28" s="272"/>
      <c r="G28" s="281"/>
      <c r="H28" s="281"/>
      <c r="I28" s="281"/>
    </row>
    <row r="29" spans="1:9" ht="22.5" customHeight="1">
      <c r="A29" s="274" t="s">
        <v>221</v>
      </c>
      <c r="B29" s="555">
        <v>14500</v>
      </c>
      <c r="C29" s="458">
        <v>22000</v>
      </c>
      <c r="D29" s="557">
        <v>22000</v>
      </c>
      <c r="E29" s="46"/>
      <c r="F29" s="272"/>
      <c r="G29" s="281"/>
      <c r="H29" s="281"/>
      <c r="I29" s="281"/>
    </row>
    <row r="30" spans="1:9" ht="22.5" customHeight="1">
      <c r="A30" s="274" t="s">
        <v>117</v>
      </c>
      <c r="B30" s="555">
        <v>6514</v>
      </c>
      <c r="C30" s="458">
        <v>3136</v>
      </c>
      <c r="D30" s="557">
        <v>4593</v>
      </c>
      <c r="E30" s="46"/>
      <c r="F30" s="272"/>
      <c r="G30" s="281"/>
      <c r="H30" s="281"/>
      <c r="I30" s="281"/>
    </row>
    <row r="31" spans="1:7" ht="12" customHeight="1">
      <c r="A31" s="282" t="s">
        <v>118</v>
      </c>
      <c r="B31" s="558">
        <f>SUM(B24,B25)</f>
        <v>66820</v>
      </c>
      <c r="C31" s="559">
        <f>SUM(C24,C25)</f>
        <v>163826</v>
      </c>
      <c r="D31" s="560">
        <f>SUM(D24,D25)</f>
        <v>164878</v>
      </c>
      <c r="E31" s="253"/>
      <c r="F31" s="285"/>
      <c r="G31" s="286"/>
    </row>
    <row r="32" spans="1:7" ht="15.75">
      <c r="A32" s="631" t="s">
        <v>222</v>
      </c>
      <c r="B32" s="687"/>
      <c r="C32" s="662"/>
      <c r="D32" s="687"/>
      <c r="E32" s="687"/>
      <c r="F32" s="687"/>
      <c r="G32" s="286"/>
    </row>
    <row r="33" spans="1:7" ht="15.75">
      <c r="A33" s="561"/>
      <c r="B33" s="286"/>
      <c r="C33" s="286"/>
      <c r="D33" s="286"/>
      <c r="E33" s="287"/>
      <c r="F33" s="287"/>
      <c r="G33" s="286"/>
    </row>
    <row r="34" spans="1:7" ht="15.75">
      <c r="A34" s="561"/>
      <c r="B34" s="286"/>
      <c r="C34" s="286"/>
      <c r="D34" s="286"/>
      <c r="E34" s="287"/>
      <c r="F34" s="287"/>
      <c r="G34" s="286"/>
    </row>
  </sheetData>
  <sheetProtection/>
  <mergeCells count="7">
    <mergeCell ref="A2:F2"/>
    <mergeCell ref="D3:F3"/>
    <mergeCell ref="D4:F4"/>
    <mergeCell ref="A32:F32"/>
    <mergeCell ref="A4:A5"/>
    <mergeCell ref="B4:B5"/>
    <mergeCell ref="C4:C5"/>
  </mergeCells>
  <printOptions horizontalCentered="1"/>
  <pageMargins left="0.75" right="0.75" top="0.79" bottom="0.79" header="0.51" footer="0.51"/>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tabColor theme="8" tint="0.39998000860214233"/>
  </sheetPr>
  <dimension ref="A1:L21"/>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2" sqref="A2:L2"/>
    </sheetView>
  </sheetViews>
  <sheetFormatPr defaultColWidth="9.00390625" defaultRowHeight="14.25"/>
  <cols>
    <col min="1" max="1" width="12.625" style="218" customWidth="1"/>
    <col min="2" max="2" width="7.625" style="218" hidden="1" customWidth="1"/>
    <col min="3" max="3" width="6.625" style="218" customWidth="1"/>
    <col min="4" max="5" width="6.625" style="219" customWidth="1"/>
    <col min="6" max="6" width="6.625" style="539" customWidth="1"/>
    <col min="7" max="7" width="12.625" style="219" customWidth="1"/>
    <col min="8" max="8" width="7.625" style="219" hidden="1" customWidth="1"/>
    <col min="9" max="11" width="6.625" style="218" customWidth="1"/>
    <col min="12" max="12" width="6.625" style="540" customWidth="1"/>
    <col min="13" max="16384" width="9.00390625" style="218" customWidth="1"/>
  </cols>
  <sheetData>
    <row r="1" spans="1:12" s="213" customFormat="1" ht="18.75" customHeight="1">
      <c r="A1" s="220" t="s">
        <v>223</v>
      </c>
      <c r="B1" s="220"/>
      <c r="D1" s="221"/>
      <c r="E1" s="221"/>
      <c r="F1" s="541"/>
      <c r="G1" s="221"/>
      <c r="H1" s="221"/>
      <c r="L1" s="546"/>
    </row>
    <row r="2" spans="1:12" s="214" customFormat="1" ht="26.25" customHeight="1">
      <c r="A2" s="627" t="s">
        <v>224</v>
      </c>
      <c r="B2" s="627"/>
      <c r="C2" s="627"/>
      <c r="D2" s="627"/>
      <c r="E2" s="627"/>
      <c r="F2" s="651"/>
      <c r="G2" s="627"/>
      <c r="H2" s="627"/>
      <c r="I2" s="627"/>
      <c r="J2" s="627"/>
      <c r="K2" s="627"/>
      <c r="L2" s="651"/>
    </row>
    <row r="3" spans="1:12" s="215" customFormat="1" ht="19.5" customHeight="1">
      <c r="A3" s="222"/>
      <c r="B3" s="222"/>
      <c r="C3" s="222"/>
      <c r="D3" s="223"/>
      <c r="E3" s="216"/>
      <c r="F3" s="542"/>
      <c r="G3" s="216"/>
      <c r="H3" s="216"/>
      <c r="J3" s="689" t="s">
        <v>5</v>
      </c>
      <c r="K3" s="689"/>
      <c r="L3" s="547"/>
    </row>
    <row r="4" spans="1:12" s="215" customFormat="1" ht="32.25" customHeight="1">
      <c r="A4" s="634" t="s">
        <v>121</v>
      </c>
      <c r="B4" s="645" t="s">
        <v>7</v>
      </c>
      <c r="C4" s="648" t="s">
        <v>122</v>
      </c>
      <c r="D4" s="648" t="s">
        <v>123</v>
      </c>
      <c r="E4" s="648"/>
      <c r="F4" s="654"/>
      <c r="G4" s="667" t="s">
        <v>124</v>
      </c>
      <c r="H4" s="667" t="s">
        <v>7</v>
      </c>
      <c r="I4" s="648" t="s">
        <v>125</v>
      </c>
      <c r="J4" s="655" t="s">
        <v>126</v>
      </c>
      <c r="K4" s="656"/>
      <c r="L4" s="657"/>
    </row>
    <row r="5" spans="1:12" s="216" customFormat="1" ht="32.25" customHeight="1">
      <c r="A5" s="665"/>
      <c r="B5" s="666"/>
      <c r="C5" s="648" t="s">
        <v>10</v>
      </c>
      <c r="D5" s="225" t="s">
        <v>10</v>
      </c>
      <c r="E5" s="225" t="s">
        <v>11</v>
      </c>
      <c r="F5" s="543" t="s">
        <v>12</v>
      </c>
      <c r="G5" s="668"/>
      <c r="H5" s="668"/>
      <c r="I5" s="648" t="s">
        <v>10</v>
      </c>
      <c r="J5" s="225" t="s">
        <v>10</v>
      </c>
      <c r="K5" s="225" t="s">
        <v>11</v>
      </c>
      <c r="L5" s="543" t="s">
        <v>12</v>
      </c>
    </row>
    <row r="6" spans="1:12" s="217" customFormat="1" ht="42.75" customHeight="1">
      <c r="A6" s="228" t="s">
        <v>127</v>
      </c>
      <c r="B6" s="544">
        <v>35000</v>
      </c>
      <c r="C6" s="229">
        <v>20000</v>
      </c>
      <c r="D6" s="544">
        <v>20000</v>
      </c>
      <c r="E6" s="544">
        <v>100</v>
      </c>
      <c r="F6" s="231">
        <f>D6/B6*100-100</f>
        <v>-42.85714285714286</v>
      </c>
      <c r="G6" s="228" t="s">
        <v>128</v>
      </c>
      <c r="H6" s="229">
        <f>SUM(H7:H8)</f>
        <v>35000</v>
      </c>
      <c r="I6" s="229">
        <f>SUM(I7:I8)</f>
        <v>20000</v>
      </c>
      <c r="J6" s="229">
        <f>SUM(J7:J8)</f>
        <v>20000</v>
      </c>
      <c r="K6" s="544">
        <v>100</v>
      </c>
      <c r="L6" s="231">
        <f>J6/H6*100-100</f>
        <v>-42.85714285714286</v>
      </c>
    </row>
    <row r="7" spans="1:12" s="217" customFormat="1" ht="42.75" customHeight="1">
      <c r="A7" s="235" t="s">
        <v>129</v>
      </c>
      <c r="B7" s="245">
        <v>35000</v>
      </c>
      <c r="C7" s="236">
        <v>20000</v>
      </c>
      <c r="D7" s="245">
        <v>20000</v>
      </c>
      <c r="E7" s="245">
        <v>100</v>
      </c>
      <c r="F7" s="238">
        <f>D7/B7*100-100</f>
        <v>-42.85714285714286</v>
      </c>
      <c r="G7" s="246" t="s">
        <v>130</v>
      </c>
      <c r="H7" s="245">
        <v>35000</v>
      </c>
      <c r="I7" s="548">
        <v>20000</v>
      </c>
      <c r="J7" s="245">
        <v>20000</v>
      </c>
      <c r="K7" s="245">
        <v>100</v>
      </c>
      <c r="L7" s="238">
        <f>J7/H7*100-100</f>
        <v>-42.85714285714286</v>
      </c>
    </row>
    <row r="8" spans="1:12" s="217" customFormat="1" ht="42.75" customHeight="1">
      <c r="A8" s="235" t="s">
        <v>131</v>
      </c>
      <c r="B8" s="245"/>
      <c r="C8" s="243"/>
      <c r="D8" s="245"/>
      <c r="E8" s="245"/>
      <c r="F8" s="238"/>
      <c r="G8" s="246"/>
      <c r="H8" s="245"/>
      <c r="I8" s="245"/>
      <c r="J8" s="245"/>
      <c r="K8" s="245"/>
      <c r="L8" s="238"/>
    </row>
    <row r="9" spans="1:12" s="217" customFormat="1" ht="42.75" customHeight="1">
      <c r="A9" s="235" t="s">
        <v>132</v>
      </c>
      <c r="B9" s="245"/>
      <c r="C9" s="243"/>
      <c r="D9" s="245"/>
      <c r="E9" s="245"/>
      <c r="F9" s="238"/>
      <c r="G9" s="245"/>
      <c r="H9" s="245"/>
      <c r="I9" s="245"/>
      <c r="J9" s="245"/>
      <c r="K9" s="245"/>
      <c r="L9" s="238"/>
    </row>
    <row r="10" spans="1:12" s="217" customFormat="1" ht="42.75" customHeight="1">
      <c r="A10" s="246" t="s">
        <v>133</v>
      </c>
      <c r="B10" s="245"/>
      <c r="C10" s="243"/>
      <c r="D10" s="245"/>
      <c r="E10" s="245"/>
      <c r="F10" s="238"/>
      <c r="G10" s="245"/>
      <c r="H10" s="245"/>
      <c r="I10" s="245"/>
      <c r="J10" s="245"/>
      <c r="K10" s="245"/>
      <c r="L10" s="238"/>
    </row>
    <row r="11" spans="1:12" s="217" customFormat="1" ht="42.75" customHeight="1">
      <c r="A11" s="246" t="s">
        <v>134</v>
      </c>
      <c r="B11" s="245"/>
      <c r="C11" s="243"/>
      <c r="D11" s="245"/>
      <c r="E11" s="245"/>
      <c r="F11" s="238"/>
      <c r="G11" s="245"/>
      <c r="H11" s="245"/>
      <c r="I11" s="245"/>
      <c r="J11" s="245"/>
      <c r="K11" s="245"/>
      <c r="L11" s="238"/>
    </row>
    <row r="12" spans="1:12" s="217" customFormat="1" ht="42.75" customHeight="1">
      <c r="A12" s="246" t="s">
        <v>135</v>
      </c>
      <c r="B12" s="245"/>
      <c r="C12" s="243"/>
      <c r="D12" s="245"/>
      <c r="E12" s="245"/>
      <c r="F12" s="238"/>
      <c r="G12" s="245"/>
      <c r="H12" s="245"/>
      <c r="I12" s="245"/>
      <c r="J12" s="245"/>
      <c r="K12" s="245"/>
      <c r="L12" s="238"/>
    </row>
    <row r="13" spans="1:12" s="217" customFormat="1" ht="42.75" customHeight="1">
      <c r="A13" s="246" t="s">
        <v>136</v>
      </c>
      <c r="B13" s="245"/>
      <c r="C13" s="243"/>
      <c r="D13" s="245"/>
      <c r="E13" s="245"/>
      <c r="F13" s="238"/>
      <c r="G13" s="245"/>
      <c r="H13" s="245"/>
      <c r="I13" s="245"/>
      <c r="J13" s="245"/>
      <c r="K13" s="245"/>
      <c r="L13" s="238"/>
    </row>
    <row r="14" spans="1:12" s="217" customFormat="1" ht="32.25" customHeight="1">
      <c r="A14" s="247" t="s">
        <v>44</v>
      </c>
      <c r="B14" s="252">
        <f>SUM(B6,B10,B11,B12,B13)</f>
        <v>35000</v>
      </c>
      <c r="C14" s="252">
        <f>SUM(C6,C10,C11,C12,C13)</f>
        <v>20000</v>
      </c>
      <c r="D14" s="252">
        <f>SUM(D6,D10,D11,D12,D13)</f>
        <v>20000</v>
      </c>
      <c r="E14" s="545">
        <v>100</v>
      </c>
      <c r="F14" s="253">
        <f>D14/B14*100-100</f>
        <v>-42.85714285714286</v>
      </c>
      <c r="G14" s="251" t="s">
        <v>118</v>
      </c>
      <c r="H14" s="252">
        <f>SUM(H6)</f>
        <v>35000</v>
      </c>
      <c r="I14" s="252">
        <f>SUM(I6)</f>
        <v>20000</v>
      </c>
      <c r="J14" s="252">
        <f>SUM(J6)</f>
        <v>20000</v>
      </c>
      <c r="K14" s="545">
        <v>100</v>
      </c>
      <c r="L14" s="253">
        <f>J14/H14*100-100</f>
        <v>-42.85714285714286</v>
      </c>
    </row>
    <row r="15" spans="1:12" ht="44.25" customHeight="1">
      <c r="A15" s="658" t="s">
        <v>45</v>
      </c>
      <c r="B15" s="658"/>
      <c r="C15" s="658"/>
      <c r="D15" s="658"/>
      <c r="E15" s="658"/>
      <c r="F15" s="659"/>
      <c r="G15" s="658"/>
      <c r="H15" s="658"/>
      <c r="I15" s="658"/>
      <c r="J15" s="658"/>
      <c r="K15" s="658"/>
      <c r="L15" s="659"/>
    </row>
    <row r="16" spans="1:9" ht="18" customHeight="1">
      <c r="A16" s="649"/>
      <c r="B16" s="649"/>
      <c r="C16" s="662"/>
      <c r="D16" s="662"/>
      <c r="E16" s="662"/>
      <c r="F16" s="663"/>
      <c r="G16" s="662"/>
      <c r="H16" s="662"/>
      <c r="I16" s="662"/>
    </row>
    <row r="17" ht="18" customHeight="1"/>
    <row r="18" ht="18" customHeight="1"/>
    <row r="19" ht="18" customHeight="1"/>
    <row r="20" ht="18" customHeight="1"/>
    <row r="21" spans="1:3" ht="18" customHeight="1">
      <c r="A21" s="217"/>
      <c r="B21" s="217"/>
      <c r="C21" s="217"/>
    </row>
    <row r="22"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sheetData>
  <sheetProtection/>
  <mergeCells count="12">
    <mergeCell ref="H4:H5"/>
    <mergeCell ref="I4:I5"/>
    <mergeCell ref="A2:L2"/>
    <mergeCell ref="J3:K3"/>
    <mergeCell ref="D4:F4"/>
    <mergeCell ref="J4:L4"/>
    <mergeCell ref="A15:L15"/>
    <mergeCell ref="A16:I16"/>
    <mergeCell ref="A4:A5"/>
    <mergeCell ref="B4:B5"/>
    <mergeCell ref="C4:C5"/>
    <mergeCell ref="G4:G5"/>
  </mergeCells>
  <printOptions horizontalCentered="1"/>
  <pageMargins left="0.59" right="0.59" top="0.79" bottom="0.79"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theme="8" tint="0.39998000860214233"/>
  </sheetPr>
  <dimension ref="A1:P14"/>
  <sheetViews>
    <sheetView showGridLines="0" showZeros="0" zoomScalePageLayoutView="0" workbookViewId="0" topLeftCell="A1">
      <selection activeCell="R18" sqref="R18"/>
    </sheetView>
  </sheetViews>
  <sheetFormatPr defaultColWidth="9.00390625" defaultRowHeight="14.25"/>
  <cols>
    <col min="1" max="1" width="19.75390625" style="175" customWidth="1"/>
    <col min="2" max="2" width="6.625" style="176" customWidth="1"/>
    <col min="3" max="3" width="6.625" style="176" hidden="1" customWidth="1"/>
    <col min="4" max="4" width="6.625" style="176" customWidth="1"/>
    <col min="5" max="6" width="6.625" style="530" customWidth="1"/>
    <col min="7" max="7" width="6.625" style="176" customWidth="1"/>
    <col min="8" max="8" width="6.625" style="176" hidden="1" customWidth="1"/>
    <col min="9" max="9" width="6.625" style="176" customWidth="1"/>
    <col min="10" max="11" width="6.625" style="530" customWidth="1"/>
    <col min="12" max="13" width="6.625" style="175" customWidth="1"/>
    <col min="14" max="14" width="6.625" style="531" customWidth="1"/>
    <col min="15" max="16384" width="9.00390625" style="175" customWidth="1"/>
  </cols>
  <sheetData>
    <row r="1" ht="18.75" customHeight="1">
      <c r="A1" s="177" t="s">
        <v>225</v>
      </c>
    </row>
    <row r="2" spans="1:14" ht="26.25" customHeight="1">
      <c r="A2" s="669" t="s">
        <v>226</v>
      </c>
      <c r="B2" s="669"/>
      <c r="C2" s="669"/>
      <c r="D2" s="669"/>
      <c r="E2" s="669"/>
      <c r="F2" s="669"/>
      <c r="G2" s="669"/>
      <c r="H2" s="669"/>
      <c r="I2" s="669"/>
      <c r="J2" s="669"/>
      <c r="K2" s="669"/>
      <c r="L2" s="669"/>
      <c r="M2" s="669"/>
      <c r="N2" s="669"/>
    </row>
    <row r="3" spans="1:14" ht="19.5" customHeight="1">
      <c r="A3" s="178"/>
      <c r="B3" s="179"/>
      <c r="C3" s="179"/>
      <c r="D3" s="179"/>
      <c r="E3" s="532"/>
      <c r="F3" s="532"/>
      <c r="G3" s="179"/>
      <c r="H3" s="179"/>
      <c r="I3" s="179"/>
      <c r="J3" s="532"/>
      <c r="K3" s="532"/>
      <c r="N3" s="538" t="s">
        <v>5</v>
      </c>
    </row>
    <row r="4" spans="1:14" s="172" customFormat="1" ht="21.75" customHeight="1">
      <c r="A4" s="673" t="s">
        <v>140</v>
      </c>
      <c r="B4" s="670" t="s">
        <v>141</v>
      </c>
      <c r="C4" s="675" t="s">
        <v>142</v>
      </c>
      <c r="D4" s="670" t="s">
        <v>122</v>
      </c>
      <c r="E4" s="670" t="s">
        <v>143</v>
      </c>
      <c r="F4" s="670"/>
      <c r="G4" s="670"/>
      <c r="H4" s="675" t="s">
        <v>144</v>
      </c>
      <c r="I4" s="670" t="s">
        <v>125</v>
      </c>
      <c r="J4" s="670" t="s">
        <v>145</v>
      </c>
      <c r="K4" s="670"/>
      <c r="L4" s="670"/>
      <c r="M4" s="675" t="s">
        <v>146</v>
      </c>
      <c r="N4" s="677" t="s">
        <v>147</v>
      </c>
    </row>
    <row r="5" spans="1:14" s="172" customFormat="1" ht="27" customHeight="1">
      <c r="A5" s="674"/>
      <c r="B5" s="670"/>
      <c r="C5" s="676"/>
      <c r="D5" s="670"/>
      <c r="E5" s="533" t="s">
        <v>10</v>
      </c>
      <c r="F5" s="180" t="s">
        <v>11</v>
      </c>
      <c r="G5" s="180" t="s">
        <v>148</v>
      </c>
      <c r="H5" s="676"/>
      <c r="I5" s="670"/>
      <c r="J5" s="533" t="s">
        <v>10</v>
      </c>
      <c r="K5" s="180" t="s">
        <v>11</v>
      </c>
      <c r="L5" s="180" t="s">
        <v>148</v>
      </c>
      <c r="M5" s="676"/>
      <c r="N5" s="677"/>
    </row>
    <row r="6" spans="1:16" s="174" customFormat="1" ht="30" customHeight="1">
      <c r="A6" s="181" t="s">
        <v>149</v>
      </c>
      <c r="B6" s="182">
        <f>B7+B10+B12</f>
        <v>125559</v>
      </c>
      <c r="C6" s="534">
        <f aca="true" t="shared" si="0" ref="C6:J6">C7+C10+C12</f>
        <v>175501</v>
      </c>
      <c r="D6" s="182">
        <f t="shared" si="0"/>
        <v>143000</v>
      </c>
      <c r="E6" s="534">
        <f t="shared" si="0"/>
        <v>148392</v>
      </c>
      <c r="F6" s="535">
        <f aca="true" t="shared" si="1" ref="F6:F13">E6/D6*100</f>
        <v>103.77062937062938</v>
      </c>
      <c r="G6" s="184">
        <f aca="true" t="shared" si="2" ref="G6:G13">E6/C6*100-100</f>
        <v>-15.446635631705803</v>
      </c>
      <c r="H6" s="534">
        <f t="shared" si="0"/>
        <v>183187</v>
      </c>
      <c r="I6" s="182">
        <f t="shared" si="0"/>
        <v>146200.06</v>
      </c>
      <c r="J6" s="534">
        <f t="shared" si="0"/>
        <v>149555</v>
      </c>
      <c r="K6" s="535">
        <f aca="true" t="shared" si="3" ref="K6:K13">J6/I6*100</f>
        <v>102.29475966015336</v>
      </c>
      <c r="L6" s="184">
        <f aca="true" t="shared" si="4" ref="L6:L13">J6/H6*100-100</f>
        <v>-18.359381397151537</v>
      </c>
      <c r="M6" s="208">
        <f aca="true" t="shared" si="5" ref="M6:M13">E6-J6</f>
        <v>-1163</v>
      </c>
      <c r="N6" s="534">
        <f>N7+N10+N12</f>
        <v>124396</v>
      </c>
      <c r="P6" s="210"/>
    </row>
    <row r="7" spans="1:16" s="174" customFormat="1" ht="30" customHeight="1">
      <c r="A7" s="536" t="s">
        <v>150</v>
      </c>
      <c r="B7" s="190">
        <f>B8+B9</f>
        <v>53632</v>
      </c>
      <c r="C7" s="194">
        <f aca="true" t="shared" si="6" ref="C7:J7">C8+C9</f>
        <v>145440</v>
      </c>
      <c r="D7" s="190">
        <f t="shared" si="6"/>
        <v>111800</v>
      </c>
      <c r="E7" s="194">
        <f t="shared" si="6"/>
        <v>116950</v>
      </c>
      <c r="F7" s="537">
        <f t="shared" si="1"/>
        <v>104.60644007155635</v>
      </c>
      <c r="G7" s="537">
        <f t="shared" si="2"/>
        <v>-19.588833883388332</v>
      </c>
      <c r="H7" s="194">
        <f t="shared" si="6"/>
        <v>160378</v>
      </c>
      <c r="I7" s="190">
        <f t="shared" si="6"/>
        <v>123697.06</v>
      </c>
      <c r="J7" s="194">
        <f t="shared" si="6"/>
        <v>126424</v>
      </c>
      <c r="K7" s="537">
        <f t="shared" si="3"/>
        <v>102.20453097268441</v>
      </c>
      <c r="L7" s="537">
        <f t="shared" si="4"/>
        <v>-21.17123296212698</v>
      </c>
      <c r="M7" s="194">
        <f t="shared" si="5"/>
        <v>-9474</v>
      </c>
      <c r="N7" s="194">
        <f aca="true" t="shared" si="7" ref="N7:N13">B7+E7-J7</f>
        <v>44158</v>
      </c>
      <c r="P7" s="210"/>
    </row>
    <row r="8" spans="1:16" s="174" customFormat="1" ht="30" customHeight="1">
      <c r="A8" s="536" t="s">
        <v>151</v>
      </c>
      <c r="B8" s="196">
        <v>48348</v>
      </c>
      <c r="C8" s="194">
        <v>100048</v>
      </c>
      <c r="D8" s="196">
        <v>79300</v>
      </c>
      <c r="E8" s="194">
        <v>84466</v>
      </c>
      <c r="F8" s="537">
        <f t="shared" si="1"/>
        <v>106.51450189155108</v>
      </c>
      <c r="G8" s="537">
        <f t="shared" si="2"/>
        <v>-15.574524228370379</v>
      </c>
      <c r="H8" s="194">
        <v>119369</v>
      </c>
      <c r="I8" s="196">
        <v>87700</v>
      </c>
      <c r="J8" s="194">
        <v>89873</v>
      </c>
      <c r="K8" s="537">
        <f t="shared" si="3"/>
        <v>102.47776510832382</v>
      </c>
      <c r="L8" s="537">
        <f t="shared" si="4"/>
        <v>-24.709933064698546</v>
      </c>
      <c r="M8" s="194">
        <f t="shared" si="5"/>
        <v>-5407</v>
      </c>
      <c r="N8" s="194">
        <f t="shared" si="7"/>
        <v>42941</v>
      </c>
      <c r="P8" s="210"/>
    </row>
    <row r="9" spans="1:16" s="174" customFormat="1" ht="30" customHeight="1">
      <c r="A9" s="536" t="s">
        <v>152</v>
      </c>
      <c r="B9" s="196">
        <v>5284</v>
      </c>
      <c r="C9" s="194">
        <v>45392</v>
      </c>
      <c r="D9" s="196">
        <v>32500</v>
      </c>
      <c r="E9" s="194">
        <v>32484</v>
      </c>
      <c r="F9" s="537">
        <f t="shared" si="1"/>
        <v>99.95076923076923</v>
      </c>
      <c r="G9" s="537">
        <f t="shared" si="2"/>
        <v>-28.4367289390201</v>
      </c>
      <c r="H9" s="194">
        <v>41009</v>
      </c>
      <c r="I9" s="196">
        <v>35997.06</v>
      </c>
      <c r="J9" s="194">
        <v>36551</v>
      </c>
      <c r="K9" s="537">
        <f t="shared" si="3"/>
        <v>101.5388478948003</v>
      </c>
      <c r="L9" s="537">
        <f t="shared" si="4"/>
        <v>-10.87078446194738</v>
      </c>
      <c r="M9" s="194">
        <f t="shared" si="5"/>
        <v>-4067</v>
      </c>
      <c r="N9" s="194">
        <f t="shared" si="7"/>
        <v>1217</v>
      </c>
      <c r="P9" s="210"/>
    </row>
    <row r="10" spans="1:16" s="174" customFormat="1" ht="30" customHeight="1">
      <c r="A10" s="536" t="s">
        <v>153</v>
      </c>
      <c r="B10" s="196">
        <f>B11</f>
        <v>70574</v>
      </c>
      <c r="C10" s="194">
        <f aca="true" t="shared" si="8" ref="C10:J10">C11</f>
        <v>20743</v>
      </c>
      <c r="D10" s="196">
        <f t="shared" si="8"/>
        <v>22000</v>
      </c>
      <c r="E10" s="194">
        <f t="shared" si="8"/>
        <v>22161</v>
      </c>
      <c r="F10" s="537">
        <f t="shared" si="1"/>
        <v>100.73181818181818</v>
      </c>
      <c r="G10" s="537">
        <f t="shared" si="2"/>
        <v>6.836041074097281</v>
      </c>
      <c r="H10" s="194">
        <f t="shared" si="8"/>
        <v>13611</v>
      </c>
      <c r="I10" s="196">
        <f t="shared" si="8"/>
        <v>13705</v>
      </c>
      <c r="J10" s="194">
        <f t="shared" si="8"/>
        <v>14110</v>
      </c>
      <c r="K10" s="537">
        <f t="shared" si="3"/>
        <v>102.95512586647209</v>
      </c>
      <c r="L10" s="537">
        <f t="shared" si="4"/>
        <v>3.6661523767540984</v>
      </c>
      <c r="M10" s="194">
        <f t="shared" si="5"/>
        <v>8051</v>
      </c>
      <c r="N10" s="194">
        <f t="shared" si="7"/>
        <v>78625</v>
      </c>
      <c r="P10" s="210"/>
    </row>
    <row r="11" spans="1:16" s="174" customFormat="1" ht="30" customHeight="1">
      <c r="A11" s="536" t="s">
        <v>154</v>
      </c>
      <c r="B11" s="196">
        <v>70574</v>
      </c>
      <c r="C11" s="194">
        <v>20743</v>
      </c>
      <c r="D11" s="196">
        <v>22000</v>
      </c>
      <c r="E11" s="194">
        <v>22161</v>
      </c>
      <c r="F11" s="537">
        <f t="shared" si="1"/>
        <v>100.73181818181818</v>
      </c>
      <c r="G11" s="537">
        <f t="shared" si="2"/>
        <v>6.836041074097281</v>
      </c>
      <c r="H11" s="194">
        <v>13611</v>
      </c>
      <c r="I11" s="196">
        <v>13705</v>
      </c>
      <c r="J11" s="194">
        <v>14110</v>
      </c>
      <c r="K11" s="537">
        <f t="shared" si="3"/>
        <v>102.95512586647209</v>
      </c>
      <c r="L11" s="537">
        <f t="shared" si="4"/>
        <v>3.6661523767540984</v>
      </c>
      <c r="M11" s="194">
        <f t="shared" si="5"/>
        <v>8051</v>
      </c>
      <c r="N11" s="194">
        <f t="shared" si="7"/>
        <v>78625</v>
      </c>
      <c r="P11" s="210"/>
    </row>
    <row r="12" spans="1:14" ht="44.25" customHeight="1">
      <c r="A12" s="536" t="s">
        <v>155</v>
      </c>
      <c r="B12" s="196">
        <f>B13</f>
        <v>1353</v>
      </c>
      <c r="C12" s="194">
        <f aca="true" t="shared" si="9" ref="C12:J12">C13</f>
        <v>9318</v>
      </c>
      <c r="D12" s="196">
        <f t="shared" si="9"/>
        <v>9200</v>
      </c>
      <c r="E12" s="194">
        <f t="shared" si="9"/>
        <v>9281</v>
      </c>
      <c r="F12" s="537">
        <f t="shared" si="1"/>
        <v>100.88043478260869</v>
      </c>
      <c r="G12" s="537">
        <f t="shared" si="2"/>
        <v>-0.3970809186520654</v>
      </c>
      <c r="H12" s="194">
        <f t="shared" si="9"/>
        <v>9198</v>
      </c>
      <c r="I12" s="196">
        <f t="shared" si="9"/>
        <v>8798</v>
      </c>
      <c r="J12" s="194">
        <f t="shared" si="9"/>
        <v>9021</v>
      </c>
      <c r="K12" s="537">
        <f t="shared" si="3"/>
        <v>102.53466696976585</v>
      </c>
      <c r="L12" s="537">
        <f t="shared" si="4"/>
        <v>-1.9243313763861636</v>
      </c>
      <c r="M12" s="194">
        <f t="shared" si="5"/>
        <v>260</v>
      </c>
      <c r="N12" s="194">
        <f t="shared" si="7"/>
        <v>1613</v>
      </c>
    </row>
    <row r="13" spans="1:14" ht="15.75">
      <c r="A13" s="536" t="s">
        <v>156</v>
      </c>
      <c r="B13" s="204">
        <v>1353</v>
      </c>
      <c r="C13" s="194">
        <v>9318</v>
      </c>
      <c r="D13" s="204">
        <v>9200</v>
      </c>
      <c r="E13" s="194">
        <v>9281</v>
      </c>
      <c r="F13" s="537">
        <f t="shared" si="1"/>
        <v>100.88043478260869</v>
      </c>
      <c r="G13" s="537">
        <f t="shared" si="2"/>
        <v>-0.3970809186520654</v>
      </c>
      <c r="H13" s="194">
        <v>9198</v>
      </c>
      <c r="I13" s="204">
        <v>8798</v>
      </c>
      <c r="J13" s="194">
        <v>9021</v>
      </c>
      <c r="K13" s="537">
        <f t="shared" si="3"/>
        <v>102.53466696976585</v>
      </c>
      <c r="L13" s="537">
        <f t="shared" si="4"/>
        <v>-1.9243313763861636</v>
      </c>
      <c r="M13" s="194">
        <f t="shared" si="5"/>
        <v>260</v>
      </c>
      <c r="N13" s="194">
        <f t="shared" si="7"/>
        <v>1613</v>
      </c>
    </row>
    <row r="14" spans="1:14" ht="52.5" customHeight="1">
      <c r="A14" s="671" t="s">
        <v>157</v>
      </c>
      <c r="B14" s="672"/>
      <c r="C14" s="672"/>
      <c r="D14" s="672"/>
      <c r="E14" s="672"/>
      <c r="F14" s="672"/>
      <c r="G14" s="672"/>
      <c r="H14" s="671"/>
      <c r="I14" s="671"/>
      <c r="J14" s="671"/>
      <c r="K14" s="671"/>
      <c r="L14" s="671"/>
      <c r="M14" s="671"/>
      <c r="N14" s="671"/>
    </row>
  </sheetData>
  <sheetProtection/>
  <mergeCells count="12">
    <mergeCell ref="M4:M5"/>
    <mergeCell ref="N4:N5"/>
    <mergeCell ref="A2:N2"/>
    <mergeCell ref="E4:G4"/>
    <mergeCell ref="J4:L4"/>
    <mergeCell ref="A14:N14"/>
    <mergeCell ref="A4:A5"/>
    <mergeCell ref="B4:B5"/>
    <mergeCell ref="C4:C5"/>
    <mergeCell ref="D4:D5"/>
    <mergeCell ref="H4:H5"/>
    <mergeCell ref="I4:I5"/>
  </mergeCells>
  <printOptions horizontalCentered="1"/>
  <pageMargins left="0.39" right="0.39" top="0.98" bottom="0.98" header="0.51" footer="0.51"/>
  <pageSetup horizontalDpi="600" verticalDpi="600" orientation="portrait" paperSize="9" scale="95"/>
</worksheet>
</file>

<file path=xl/worksheets/sheet19.xml><?xml version="1.0" encoding="utf-8"?>
<worksheet xmlns="http://schemas.openxmlformats.org/spreadsheetml/2006/main" xmlns:r="http://schemas.openxmlformats.org/officeDocument/2006/relationships">
  <sheetPr>
    <tabColor theme="8" tint="0.39998000860214233"/>
    <pageSetUpPr fitToPage="1"/>
  </sheetPr>
  <dimension ref="A1:H29"/>
  <sheetViews>
    <sheetView showZeros="0" zoomScalePageLayoutView="0" workbookViewId="0" topLeftCell="A1">
      <pane xSplit="1" ySplit="4" topLeftCell="B14" activePane="bottomRight" state="frozen"/>
      <selection pane="topLeft" activeCell="A1" sqref="A1"/>
      <selection pane="topRight" activeCell="A1" sqref="A1"/>
      <selection pane="bottomLeft" activeCell="A1" sqref="A1"/>
      <selection pane="bottomRight" activeCell="A2" sqref="A2:H2"/>
    </sheetView>
  </sheetViews>
  <sheetFormatPr defaultColWidth="9.00390625" defaultRowHeight="14.25"/>
  <cols>
    <col min="1" max="1" width="20.625" style="127" customWidth="1"/>
    <col min="2" max="2" width="7.75390625" style="128" customWidth="1"/>
    <col min="3" max="3" width="7.75390625" style="129" customWidth="1"/>
    <col min="4" max="4" width="7.75390625" style="130" customWidth="1"/>
    <col min="5" max="5" width="20.625" style="131" customWidth="1"/>
    <col min="6" max="8" width="7.75390625" style="128" customWidth="1"/>
    <col min="9" max="16384" width="9.00390625" style="127" customWidth="1"/>
  </cols>
  <sheetData>
    <row r="1" spans="1:2" ht="19.5" customHeight="1">
      <c r="A1" s="132" t="s">
        <v>227</v>
      </c>
      <c r="B1" s="133"/>
    </row>
    <row r="2" spans="1:8" ht="31.5" customHeight="1">
      <c r="A2" s="678" t="s">
        <v>228</v>
      </c>
      <c r="B2" s="678"/>
      <c r="C2" s="678"/>
      <c r="D2" s="678"/>
      <c r="E2" s="678"/>
      <c r="F2" s="678"/>
      <c r="G2" s="678"/>
      <c r="H2" s="678"/>
    </row>
    <row r="3" spans="7:8" ht="21" customHeight="1">
      <c r="G3" s="679" t="s">
        <v>160</v>
      </c>
      <c r="H3" s="679"/>
    </row>
    <row r="4" spans="1:8" s="125" customFormat="1" ht="47.25" customHeight="1">
      <c r="A4" s="134" t="s">
        <v>161</v>
      </c>
      <c r="B4" s="134" t="s">
        <v>162</v>
      </c>
      <c r="C4" s="135" t="s">
        <v>163</v>
      </c>
      <c r="D4" s="136" t="s">
        <v>148</v>
      </c>
      <c r="E4" s="134" t="s">
        <v>164</v>
      </c>
      <c r="F4" s="134" t="s">
        <v>162</v>
      </c>
      <c r="G4" s="137" t="s">
        <v>163</v>
      </c>
      <c r="H4" s="134" t="s">
        <v>148</v>
      </c>
    </row>
    <row r="5" spans="1:8" s="126" customFormat="1" ht="24.75" customHeight="1">
      <c r="A5" s="138" t="s">
        <v>165</v>
      </c>
      <c r="B5" s="528">
        <v>4397</v>
      </c>
      <c r="C5" s="139">
        <v>2684</v>
      </c>
      <c r="D5" s="140">
        <f>C5/B5*100-100</f>
        <v>-38.958380714123265</v>
      </c>
      <c r="E5" s="141" t="s">
        <v>48</v>
      </c>
      <c r="F5" s="142">
        <v>0</v>
      </c>
      <c r="G5" s="142">
        <v>0</v>
      </c>
      <c r="H5" s="143"/>
    </row>
    <row r="6" spans="1:8" s="126" customFormat="1" ht="24.75" customHeight="1">
      <c r="A6" s="144" t="s">
        <v>166</v>
      </c>
      <c r="B6" s="145"/>
      <c r="C6" s="146"/>
      <c r="D6" s="143"/>
      <c r="E6" s="147" t="s">
        <v>167</v>
      </c>
      <c r="F6" s="148"/>
      <c r="G6" s="148"/>
      <c r="H6" s="143"/>
    </row>
    <row r="7" spans="1:8" s="126" customFormat="1" ht="24.75" customHeight="1">
      <c r="A7" s="149"/>
      <c r="B7" s="150">
        <v>0</v>
      </c>
      <c r="C7" s="151">
        <v>0</v>
      </c>
      <c r="D7" s="143"/>
      <c r="E7" s="147" t="s">
        <v>168</v>
      </c>
      <c r="F7" s="148">
        <v>4467</v>
      </c>
      <c r="G7" s="148">
        <v>2783</v>
      </c>
      <c r="H7" s="143">
        <f>G7/F7*100-100</f>
        <v>-37.69867920304455</v>
      </c>
    </row>
    <row r="8" spans="1:8" s="126" customFormat="1" ht="24.75" customHeight="1">
      <c r="A8" s="144"/>
      <c r="B8" s="150">
        <v>0</v>
      </c>
      <c r="C8" s="151">
        <v>0</v>
      </c>
      <c r="D8" s="143"/>
      <c r="E8" s="147" t="s">
        <v>169</v>
      </c>
      <c r="F8" s="148">
        <v>0</v>
      </c>
      <c r="G8" s="148">
        <v>0</v>
      </c>
      <c r="H8" s="143"/>
    </row>
    <row r="9" spans="1:8" s="126" customFormat="1" ht="24.75" customHeight="1">
      <c r="A9" s="144"/>
      <c r="B9" s="150">
        <v>0</v>
      </c>
      <c r="C9" s="151">
        <v>0</v>
      </c>
      <c r="D9" s="143"/>
      <c r="E9" s="147" t="s">
        <v>170</v>
      </c>
      <c r="F9" s="148">
        <v>0</v>
      </c>
      <c r="G9" s="148">
        <v>0</v>
      </c>
      <c r="H9" s="143"/>
    </row>
    <row r="10" spans="1:8" s="126" customFormat="1" ht="24.75" customHeight="1">
      <c r="A10" s="144"/>
      <c r="B10" s="150">
        <v>0</v>
      </c>
      <c r="C10" s="151">
        <v>0</v>
      </c>
      <c r="D10" s="143"/>
      <c r="E10" s="147" t="s">
        <v>171</v>
      </c>
      <c r="F10" s="148"/>
      <c r="G10" s="148"/>
      <c r="H10" s="143"/>
    </row>
    <row r="11" spans="1:8" s="126" customFormat="1" ht="24.75" customHeight="1">
      <c r="A11" s="144"/>
      <c r="B11" s="150">
        <v>0</v>
      </c>
      <c r="C11" s="151">
        <v>0</v>
      </c>
      <c r="D11" s="143"/>
      <c r="E11" s="147" t="s">
        <v>172</v>
      </c>
      <c r="F11" s="148"/>
      <c r="G11" s="148"/>
      <c r="H11" s="143"/>
    </row>
    <row r="12" spans="1:8" s="126" customFormat="1" ht="24.75" customHeight="1">
      <c r="A12" s="144"/>
      <c r="B12" s="150">
        <v>0</v>
      </c>
      <c r="C12" s="151">
        <v>0</v>
      </c>
      <c r="D12" s="143"/>
      <c r="E12" s="147" t="s">
        <v>173</v>
      </c>
      <c r="F12" s="148"/>
      <c r="G12" s="148"/>
      <c r="H12" s="143"/>
    </row>
    <row r="13" spans="1:8" s="126" customFormat="1" ht="24.75" customHeight="1">
      <c r="A13" s="144"/>
      <c r="B13" s="150">
        <v>0</v>
      </c>
      <c r="C13" s="151">
        <v>0</v>
      </c>
      <c r="D13" s="143"/>
      <c r="E13" s="147" t="s">
        <v>174</v>
      </c>
      <c r="F13" s="148"/>
      <c r="G13" s="148"/>
      <c r="H13" s="143"/>
    </row>
    <row r="14" spans="1:8" s="126" customFormat="1" ht="24.75" customHeight="1">
      <c r="A14" s="144"/>
      <c r="B14" s="150">
        <v>0</v>
      </c>
      <c r="C14" s="151">
        <v>0</v>
      </c>
      <c r="D14" s="143"/>
      <c r="E14" s="147" t="s">
        <v>175</v>
      </c>
      <c r="F14" s="148"/>
      <c r="G14" s="143"/>
      <c r="H14" s="143"/>
    </row>
    <row r="15" spans="1:8" s="126" customFormat="1" ht="24.75" customHeight="1">
      <c r="A15" s="144"/>
      <c r="B15" s="150">
        <v>0</v>
      </c>
      <c r="C15" s="151">
        <v>0</v>
      </c>
      <c r="D15" s="143"/>
      <c r="E15" s="147" t="s">
        <v>176</v>
      </c>
      <c r="F15" s="148"/>
      <c r="G15" s="148"/>
      <c r="H15" s="143"/>
    </row>
    <row r="16" spans="1:8" s="126" customFormat="1" ht="24.75" customHeight="1">
      <c r="A16" s="144"/>
      <c r="B16" s="150">
        <v>0</v>
      </c>
      <c r="C16" s="151">
        <v>0</v>
      </c>
      <c r="D16" s="143"/>
      <c r="E16" s="147" t="s">
        <v>177</v>
      </c>
      <c r="F16" s="148"/>
      <c r="G16" s="148"/>
      <c r="H16" s="143"/>
    </row>
    <row r="17" spans="1:8" s="126" customFormat="1" ht="24.75" customHeight="1">
      <c r="A17" s="152" t="s">
        <v>178</v>
      </c>
      <c r="B17" s="153">
        <f aca="true" t="shared" si="0" ref="B17:G17">SUM(B5:B16)</f>
        <v>4397</v>
      </c>
      <c r="C17" s="154">
        <f t="shared" si="0"/>
        <v>2684</v>
      </c>
      <c r="D17" s="143">
        <f>C17/B17*100-100</f>
        <v>-38.958380714123265</v>
      </c>
      <c r="E17" s="155" t="s">
        <v>179</v>
      </c>
      <c r="F17" s="156">
        <f t="shared" si="0"/>
        <v>4467</v>
      </c>
      <c r="G17" s="156">
        <f t="shared" si="0"/>
        <v>2783</v>
      </c>
      <c r="H17" s="143">
        <f>G17/F17*100-100</f>
        <v>-37.69867920304455</v>
      </c>
    </row>
    <row r="18" spans="1:8" s="126" customFormat="1" ht="24.75" customHeight="1">
      <c r="A18" s="144" t="s">
        <v>180</v>
      </c>
      <c r="B18" s="159">
        <v>200</v>
      </c>
      <c r="C18" s="151">
        <v>310</v>
      </c>
      <c r="D18" s="143"/>
      <c r="E18" s="147" t="s">
        <v>181</v>
      </c>
      <c r="F18" s="148"/>
      <c r="G18" s="148">
        <v>0</v>
      </c>
      <c r="H18" s="157"/>
    </row>
    <row r="19" spans="1:8" s="126" customFormat="1" ht="24.75" customHeight="1">
      <c r="A19" s="158"/>
      <c r="B19" s="159"/>
      <c r="C19" s="151"/>
      <c r="D19" s="143"/>
      <c r="E19" s="160" t="s">
        <v>182</v>
      </c>
      <c r="F19" s="529">
        <v>130</v>
      </c>
      <c r="G19" s="151">
        <v>211</v>
      </c>
      <c r="H19" s="143"/>
    </row>
    <row r="20" spans="1:8" s="126" customFormat="1" ht="24.75" customHeight="1">
      <c r="A20" s="161" t="s">
        <v>183</v>
      </c>
      <c r="B20" s="162">
        <f aca="true" t="shared" si="1" ref="B20:G20">B17+B18+B19</f>
        <v>4597</v>
      </c>
      <c r="C20" s="163">
        <f t="shared" si="1"/>
        <v>2994</v>
      </c>
      <c r="D20" s="164"/>
      <c r="E20" s="165" t="s">
        <v>184</v>
      </c>
      <c r="F20" s="166">
        <f t="shared" si="1"/>
        <v>4597</v>
      </c>
      <c r="G20" s="166">
        <f t="shared" si="1"/>
        <v>2994</v>
      </c>
      <c r="H20" s="164"/>
    </row>
    <row r="21" spans="1:7" ht="15.75">
      <c r="A21" s="167"/>
      <c r="B21" s="168"/>
      <c r="C21" s="169"/>
      <c r="D21" s="170"/>
      <c r="E21" s="171"/>
      <c r="F21" s="168"/>
      <c r="G21" s="168"/>
    </row>
    <row r="22" spans="1:7" ht="15.75">
      <c r="A22" s="167"/>
      <c r="B22" s="168"/>
      <c r="C22" s="169"/>
      <c r="D22" s="170"/>
      <c r="E22" s="171"/>
      <c r="F22" s="168"/>
      <c r="G22" s="168"/>
    </row>
    <row r="23" spans="1:7" ht="15.75">
      <c r="A23" s="167"/>
      <c r="B23" s="168"/>
      <c r="C23" s="169"/>
      <c r="D23" s="170"/>
      <c r="E23" s="171"/>
      <c r="F23" s="168"/>
      <c r="G23" s="168"/>
    </row>
    <row r="24" spans="1:7" ht="15.75">
      <c r="A24" s="167"/>
      <c r="B24" s="168"/>
      <c r="C24" s="169"/>
      <c r="D24" s="170"/>
      <c r="E24" s="171"/>
      <c r="F24" s="168"/>
      <c r="G24" s="168"/>
    </row>
    <row r="25" spans="1:7" ht="15.75">
      <c r="A25" s="167"/>
      <c r="B25" s="168"/>
      <c r="C25" s="169"/>
      <c r="D25" s="170"/>
      <c r="E25" s="171"/>
      <c r="F25" s="168"/>
      <c r="G25" s="168"/>
    </row>
    <row r="26" spans="1:7" ht="15.75">
      <c r="A26" s="167"/>
      <c r="B26" s="168"/>
      <c r="C26" s="169"/>
      <c r="D26" s="170"/>
      <c r="E26" s="171"/>
      <c r="F26" s="168"/>
      <c r="G26" s="168"/>
    </row>
    <row r="27" spans="1:7" ht="15.75">
      <c r="A27" s="167"/>
      <c r="B27" s="168"/>
      <c r="C27" s="169"/>
      <c r="D27" s="170"/>
      <c r="E27" s="171"/>
      <c r="F27" s="168"/>
      <c r="G27" s="168"/>
    </row>
    <row r="28" spans="1:7" ht="15.75">
      <c r="A28" s="167"/>
      <c r="B28" s="168"/>
      <c r="C28" s="169"/>
      <c r="D28" s="170"/>
      <c r="E28" s="171"/>
      <c r="F28" s="168"/>
      <c r="G28" s="168"/>
    </row>
    <row r="29" spans="1:7" ht="15.75">
      <c r="A29" s="167"/>
      <c r="B29" s="168"/>
      <c r="C29" s="169"/>
      <c r="D29" s="170"/>
      <c r="E29" s="171"/>
      <c r="F29" s="168"/>
      <c r="G29" s="168"/>
    </row>
  </sheetData>
  <sheetProtection/>
  <mergeCells count="2">
    <mergeCell ref="A2:H2"/>
    <mergeCell ref="G3:H3"/>
  </mergeCells>
  <printOptions horizontalCentered="1"/>
  <pageMargins left="0.59" right="0.59" top="0.98" bottom="0.98" header="0.39" footer="0.59"/>
  <pageSetup fitToHeight="1" fitToWidth="1" horizontalDpi="600" verticalDpi="600" orientation="portrait" paperSize="9" scale="96"/>
</worksheet>
</file>

<file path=xl/worksheets/sheet2.xml><?xml version="1.0" encoding="utf-8"?>
<worksheet xmlns="http://schemas.openxmlformats.org/spreadsheetml/2006/main" xmlns:r="http://schemas.openxmlformats.org/officeDocument/2006/relationships">
  <sheetPr>
    <tabColor theme="9" tint="0.39998000860214233"/>
  </sheetPr>
  <dimension ref="A2:A2"/>
  <sheetViews>
    <sheetView zoomScaleSheetLayoutView="100" zoomScalePageLayoutView="0" workbookViewId="0" topLeftCell="A1">
      <selection activeCell="A2" sqref="A2"/>
    </sheetView>
  </sheetViews>
  <sheetFormatPr defaultColWidth="9.00390625" defaultRowHeight="14.25"/>
  <sheetData>
    <row r="2" ht="14.25">
      <c r="A2" t="s">
        <v>2</v>
      </c>
    </row>
  </sheetData>
  <sheetProtection/>
  <printOptions/>
  <pageMargins left="0.75"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sheetPr>
    <tabColor theme="8" tint="0.39998000860214233"/>
  </sheetPr>
  <dimension ref="A1:AL29"/>
  <sheetViews>
    <sheetView showZeros="0" zoomScalePageLayoutView="0" workbookViewId="0" topLeftCell="A1">
      <selection activeCell="M1" sqref="M1:M16384"/>
    </sheetView>
  </sheetViews>
  <sheetFormatPr defaultColWidth="9.00390625" defaultRowHeight="14.25"/>
  <cols>
    <col min="1" max="1" width="5.375" style="94" customWidth="1"/>
    <col min="2" max="5" width="6.625" style="95" customWidth="1"/>
    <col min="6" max="7" width="6.625" style="95" hidden="1" customWidth="1"/>
    <col min="8" max="9" width="6.625" style="95" customWidth="1"/>
    <col min="10" max="10" width="6.625" style="95" hidden="1" customWidth="1"/>
    <col min="11" max="11" width="6.625" style="96" customWidth="1"/>
    <col min="12" max="17" width="6.625" style="94" customWidth="1"/>
    <col min="18" max="18" width="5.375" style="94" customWidth="1"/>
    <col min="19" max="20" width="5.625" style="94" customWidth="1"/>
    <col min="21" max="21" width="5.625" style="94" hidden="1" customWidth="1"/>
    <col min="22" max="31" width="5.625" style="94" customWidth="1"/>
    <col min="32" max="34" width="5.625" style="94" hidden="1" customWidth="1"/>
    <col min="35" max="36" width="5.625" style="94" customWidth="1"/>
    <col min="37" max="37" width="5.625" style="94" hidden="1" customWidth="1"/>
    <col min="38" max="38" width="5.625" style="94" customWidth="1"/>
    <col min="39" max="16384" width="9.00390625" style="94" customWidth="1"/>
  </cols>
  <sheetData>
    <row r="1" spans="1:18" ht="18.75" customHeight="1">
      <c r="A1" s="97" t="s">
        <v>229</v>
      </c>
      <c r="B1" s="98"/>
      <c r="C1" s="98"/>
      <c r="D1" s="98"/>
      <c r="E1" s="98"/>
      <c r="F1" s="98"/>
      <c r="G1" s="98"/>
      <c r="H1" s="98"/>
      <c r="I1" s="98"/>
      <c r="J1" s="98"/>
      <c r="K1" s="109"/>
      <c r="L1" s="108"/>
      <c r="M1" s="108"/>
      <c r="N1" s="108"/>
      <c r="O1" s="108"/>
      <c r="P1" s="108"/>
      <c r="Q1" s="108"/>
      <c r="R1" s="97" t="s">
        <v>230</v>
      </c>
    </row>
    <row r="2" spans="1:36" ht="26.25" customHeight="1">
      <c r="A2" s="638" t="s">
        <v>231</v>
      </c>
      <c r="B2" s="638"/>
      <c r="C2" s="638"/>
      <c r="D2" s="638"/>
      <c r="E2" s="638"/>
      <c r="F2" s="638"/>
      <c r="G2" s="638"/>
      <c r="H2" s="638"/>
      <c r="I2" s="638"/>
      <c r="J2" s="638"/>
      <c r="K2" s="638"/>
      <c r="L2" s="638"/>
      <c r="M2" s="638"/>
      <c r="N2" s="638"/>
      <c r="O2" s="638"/>
      <c r="P2" s="638"/>
      <c r="Q2" s="638"/>
      <c r="R2" s="638" t="s">
        <v>231</v>
      </c>
      <c r="S2" s="638"/>
      <c r="T2" s="638"/>
      <c r="U2" s="638"/>
      <c r="V2" s="638"/>
      <c r="W2" s="638"/>
      <c r="X2" s="638"/>
      <c r="Y2" s="638"/>
      <c r="Z2" s="638"/>
      <c r="AA2" s="638"/>
      <c r="AB2" s="638"/>
      <c r="AC2" s="638"/>
      <c r="AD2" s="638"/>
      <c r="AE2" s="638"/>
      <c r="AF2" s="638"/>
      <c r="AG2" s="638"/>
      <c r="AH2" s="638"/>
      <c r="AI2" s="638"/>
      <c r="AJ2" s="638"/>
    </row>
    <row r="3" spans="1:38" ht="19.5" customHeight="1">
      <c r="A3" s="99"/>
      <c r="B3" s="100"/>
      <c r="C3" s="100"/>
      <c r="D3" s="100"/>
      <c r="E3" s="100"/>
      <c r="F3" s="100"/>
      <c r="G3" s="100"/>
      <c r="H3" s="100"/>
      <c r="I3" s="100"/>
      <c r="J3" s="100"/>
      <c r="K3" s="109"/>
      <c r="L3" s="108"/>
      <c r="M3" s="108"/>
      <c r="N3" s="108"/>
      <c r="O3" s="108"/>
      <c r="P3" s="110"/>
      <c r="Q3" s="110" t="s">
        <v>5</v>
      </c>
      <c r="R3" s="110"/>
      <c r="AG3" s="124"/>
      <c r="AJ3" s="690" t="s">
        <v>5</v>
      </c>
      <c r="AK3" s="690"/>
      <c r="AL3" s="690"/>
    </row>
    <row r="4" spans="1:38" s="91" customFormat="1" ht="19.5" customHeight="1">
      <c r="A4" s="699" t="s">
        <v>232</v>
      </c>
      <c r="B4" s="701" t="s">
        <v>192</v>
      </c>
      <c r="C4" s="691" t="s">
        <v>233</v>
      </c>
      <c r="D4" s="692"/>
      <c r="E4" s="692"/>
      <c r="F4" s="692"/>
      <c r="G4" s="693"/>
      <c r="H4" s="694" t="s">
        <v>234</v>
      </c>
      <c r="I4" s="695"/>
      <c r="J4" s="695"/>
      <c r="K4" s="695"/>
      <c r="L4" s="695"/>
      <c r="M4" s="695"/>
      <c r="N4" s="695"/>
      <c r="O4" s="695"/>
      <c r="P4" s="695"/>
      <c r="Q4" s="696"/>
      <c r="R4" s="119"/>
      <c r="S4" s="697" t="s">
        <v>235</v>
      </c>
      <c r="T4" s="698"/>
      <c r="U4" s="698"/>
      <c r="V4" s="698"/>
      <c r="W4" s="698"/>
      <c r="X4" s="698"/>
      <c r="Y4" s="698"/>
      <c r="Z4" s="698"/>
      <c r="AA4" s="698"/>
      <c r="AB4" s="698"/>
      <c r="AC4" s="698"/>
      <c r="AD4" s="698"/>
      <c r="AE4" s="698"/>
      <c r="AF4" s="698"/>
      <c r="AG4" s="698"/>
      <c r="AH4" s="698"/>
      <c r="AI4" s="698"/>
      <c r="AJ4" s="698"/>
      <c r="AK4" s="698"/>
      <c r="AL4" s="698"/>
    </row>
    <row r="5" spans="1:38" s="92" customFormat="1" ht="73.5" customHeight="1">
      <c r="A5" s="700"/>
      <c r="B5" s="702"/>
      <c r="C5" s="102" t="s">
        <v>198</v>
      </c>
      <c r="D5" s="102" t="s">
        <v>236</v>
      </c>
      <c r="E5" s="102" t="s">
        <v>237</v>
      </c>
      <c r="F5" s="102" t="s">
        <v>238</v>
      </c>
      <c r="G5" s="102" t="s">
        <v>239</v>
      </c>
      <c r="H5" s="102" t="s">
        <v>198</v>
      </c>
      <c r="I5" s="102" t="s">
        <v>240</v>
      </c>
      <c r="J5" s="102" t="s">
        <v>241</v>
      </c>
      <c r="K5" s="102" t="s">
        <v>242</v>
      </c>
      <c r="L5" s="102" t="s">
        <v>243</v>
      </c>
      <c r="M5" s="102" t="s">
        <v>244</v>
      </c>
      <c r="N5" s="102" t="s">
        <v>245</v>
      </c>
      <c r="O5" s="102" t="s">
        <v>246</v>
      </c>
      <c r="P5" s="102" t="s">
        <v>247</v>
      </c>
      <c r="Q5" s="102" t="s">
        <v>248</v>
      </c>
      <c r="R5" s="102" t="s">
        <v>232</v>
      </c>
      <c r="S5" s="102" t="s">
        <v>198</v>
      </c>
      <c r="T5" s="120" t="s">
        <v>249</v>
      </c>
      <c r="U5" s="120" t="s">
        <v>250</v>
      </c>
      <c r="V5" s="120" t="s">
        <v>251</v>
      </c>
      <c r="W5" s="120" t="s">
        <v>252</v>
      </c>
      <c r="X5" s="120" t="s">
        <v>253</v>
      </c>
      <c r="Y5" s="120" t="s">
        <v>254</v>
      </c>
      <c r="Z5" s="120" t="s">
        <v>255</v>
      </c>
      <c r="AA5" s="120" t="s">
        <v>256</v>
      </c>
      <c r="AB5" s="120" t="s">
        <v>257</v>
      </c>
      <c r="AC5" s="120" t="s">
        <v>258</v>
      </c>
      <c r="AD5" s="120" t="s">
        <v>259</v>
      </c>
      <c r="AE5" s="120" t="s">
        <v>260</v>
      </c>
      <c r="AF5" s="120" t="s">
        <v>261</v>
      </c>
      <c r="AG5" s="120" t="s">
        <v>262</v>
      </c>
      <c r="AH5" s="120" t="s">
        <v>263</v>
      </c>
      <c r="AI5" s="120" t="s">
        <v>264</v>
      </c>
      <c r="AJ5" s="120" t="s">
        <v>265</v>
      </c>
      <c r="AK5" s="120" t="s">
        <v>266</v>
      </c>
      <c r="AL5" s="120" t="s">
        <v>267</v>
      </c>
    </row>
    <row r="6" spans="1:38" s="93" customFormat="1" ht="39.75" customHeight="1">
      <c r="A6" s="103" t="s">
        <v>268</v>
      </c>
      <c r="B6" s="104">
        <f aca="true" t="shared" si="0" ref="B6:B18">SUM(C6,H6,S6)</f>
        <v>4158.8499360000005</v>
      </c>
      <c r="C6" s="104"/>
      <c r="D6" s="104"/>
      <c r="E6" s="104"/>
      <c r="F6" s="104"/>
      <c r="G6" s="104"/>
      <c r="H6" s="104">
        <f aca="true" t="shared" si="1" ref="H6:H18">SUM(I6:Q6)</f>
        <v>2322.6969510000004</v>
      </c>
      <c r="I6" s="104"/>
      <c r="J6" s="104"/>
      <c r="K6" s="111"/>
      <c r="L6" s="104"/>
      <c r="M6" s="112"/>
      <c r="N6" s="112">
        <v>909.908</v>
      </c>
      <c r="O6" s="112"/>
      <c r="P6" s="113">
        <v>478</v>
      </c>
      <c r="Q6" s="121">
        <v>934.7889510000003</v>
      </c>
      <c r="R6" s="103" t="s">
        <v>268</v>
      </c>
      <c r="S6" s="122">
        <f aca="true" t="shared" si="2" ref="S6:S18">SUM(T6:AL6)</f>
        <v>1836.152985</v>
      </c>
      <c r="T6" s="122">
        <v>20.759500000000003</v>
      </c>
      <c r="U6" s="122"/>
      <c r="V6" s="122"/>
      <c r="W6" s="122">
        <v>112.24</v>
      </c>
      <c r="X6" s="122">
        <v>0</v>
      </c>
      <c r="Y6" s="122">
        <v>3</v>
      </c>
      <c r="Z6" s="122">
        <v>120.874724</v>
      </c>
      <c r="AA6" s="122"/>
      <c r="AB6" s="122">
        <v>370.5</v>
      </c>
      <c r="AC6" s="122">
        <v>647.95438</v>
      </c>
      <c r="AD6" s="122">
        <v>356.07438099999996</v>
      </c>
      <c r="AE6" s="122">
        <v>174.05</v>
      </c>
      <c r="AF6" s="122">
        <v>0</v>
      </c>
      <c r="AG6" s="122"/>
      <c r="AH6" s="122"/>
      <c r="AI6" s="122">
        <v>16</v>
      </c>
      <c r="AJ6" s="122">
        <v>0</v>
      </c>
      <c r="AK6" s="122"/>
      <c r="AL6" s="122">
        <v>14.7</v>
      </c>
    </row>
    <row r="7" spans="1:38" s="93" customFormat="1" ht="39.75" customHeight="1">
      <c r="A7" s="103" t="s">
        <v>269</v>
      </c>
      <c r="B7" s="104">
        <f t="shared" si="0"/>
        <v>3396.1857807099996</v>
      </c>
      <c r="C7" s="104"/>
      <c r="D7" s="104"/>
      <c r="E7" s="104"/>
      <c r="F7" s="104"/>
      <c r="G7" s="104"/>
      <c r="H7" s="104">
        <f t="shared" si="1"/>
        <v>1959.5308337099998</v>
      </c>
      <c r="I7" s="104"/>
      <c r="J7" s="104"/>
      <c r="K7" s="111"/>
      <c r="L7" s="104"/>
      <c r="M7" s="112"/>
      <c r="N7" s="112">
        <v>407.444</v>
      </c>
      <c r="O7" s="112"/>
      <c r="P7" s="113">
        <v>153</v>
      </c>
      <c r="Q7" s="121">
        <v>1399.0868337099998</v>
      </c>
      <c r="R7" s="103" t="s">
        <v>269</v>
      </c>
      <c r="S7" s="122">
        <f t="shared" si="2"/>
        <v>1436.654947</v>
      </c>
      <c r="T7" s="122">
        <v>33.86228</v>
      </c>
      <c r="U7" s="122"/>
      <c r="V7" s="122"/>
      <c r="W7" s="122">
        <v>0</v>
      </c>
      <c r="X7" s="122">
        <v>0</v>
      </c>
      <c r="Y7" s="122">
        <v>0</v>
      </c>
      <c r="Z7" s="122">
        <v>105.50362</v>
      </c>
      <c r="AA7" s="122"/>
      <c r="AB7" s="122">
        <v>56.3</v>
      </c>
      <c r="AC7" s="122">
        <v>816.825662</v>
      </c>
      <c r="AD7" s="122">
        <v>148.643385</v>
      </c>
      <c r="AE7" s="122">
        <v>251.66</v>
      </c>
      <c r="AF7" s="122">
        <v>0</v>
      </c>
      <c r="AG7" s="122"/>
      <c r="AH7" s="122"/>
      <c r="AI7" s="122">
        <v>15</v>
      </c>
      <c r="AJ7" s="122">
        <v>0</v>
      </c>
      <c r="AK7" s="122"/>
      <c r="AL7" s="122">
        <v>8.86</v>
      </c>
    </row>
    <row r="8" spans="1:38" s="93" customFormat="1" ht="39.75" customHeight="1">
      <c r="A8" s="103" t="s">
        <v>270</v>
      </c>
      <c r="B8" s="104">
        <f t="shared" si="0"/>
        <v>2430.4010239179465</v>
      </c>
      <c r="C8" s="104"/>
      <c r="D8" s="104"/>
      <c r="E8" s="104"/>
      <c r="F8" s="104"/>
      <c r="G8" s="104"/>
      <c r="H8" s="104">
        <f t="shared" si="1"/>
        <v>866.2292719179463</v>
      </c>
      <c r="I8" s="104"/>
      <c r="J8" s="104"/>
      <c r="K8" s="111"/>
      <c r="L8" s="104"/>
      <c r="M8" s="112"/>
      <c r="N8" s="112">
        <v>508.06</v>
      </c>
      <c r="O8" s="112"/>
      <c r="P8" s="113">
        <v>332</v>
      </c>
      <c r="Q8" s="121">
        <v>26.16927191794644</v>
      </c>
      <c r="R8" s="103" t="s">
        <v>270</v>
      </c>
      <c r="S8" s="122">
        <f t="shared" si="2"/>
        <v>1564.1717520000002</v>
      </c>
      <c r="T8" s="122">
        <v>22.1</v>
      </c>
      <c r="U8" s="122"/>
      <c r="V8" s="122"/>
      <c r="W8" s="122">
        <v>0</v>
      </c>
      <c r="X8" s="122">
        <v>2</v>
      </c>
      <c r="Y8" s="122">
        <v>0</v>
      </c>
      <c r="Z8" s="122">
        <v>63.44472</v>
      </c>
      <c r="AA8" s="122"/>
      <c r="AB8" s="122">
        <v>221.8</v>
      </c>
      <c r="AC8" s="122">
        <v>603.7311</v>
      </c>
      <c r="AD8" s="122">
        <v>289.455932</v>
      </c>
      <c r="AE8" s="122">
        <v>338</v>
      </c>
      <c r="AF8" s="122">
        <v>0</v>
      </c>
      <c r="AG8" s="122"/>
      <c r="AH8" s="122"/>
      <c r="AI8" s="122">
        <v>16</v>
      </c>
      <c r="AJ8" s="122">
        <v>1.64</v>
      </c>
      <c r="AK8" s="122"/>
      <c r="AL8" s="122">
        <v>6</v>
      </c>
    </row>
    <row r="9" spans="1:38" s="93" customFormat="1" ht="39.75" customHeight="1">
      <c r="A9" s="103" t="s">
        <v>271</v>
      </c>
      <c r="B9" s="104">
        <f t="shared" si="0"/>
        <v>6524.501735066913</v>
      </c>
      <c r="C9" s="104"/>
      <c r="D9" s="104"/>
      <c r="E9" s="104"/>
      <c r="F9" s="104"/>
      <c r="G9" s="104"/>
      <c r="H9" s="104">
        <f t="shared" si="1"/>
        <v>3693.071705066913</v>
      </c>
      <c r="I9" s="104"/>
      <c r="J9" s="104"/>
      <c r="K9" s="111"/>
      <c r="L9" s="104"/>
      <c r="M9" s="112"/>
      <c r="N9" s="112">
        <v>2192.498</v>
      </c>
      <c r="O9" s="112"/>
      <c r="P9" s="113">
        <v>743</v>
      </c>
      <c r="Q9" s="121">
        <v>757.5737050669131</v>
      </c>
      <c r="R9" s="103" t="s">
        <v>271</v>
      </c>
      <c r="S9" s="122">
        <f t="shared" si="2"/>
        <v>2831.4300300000004</v>
      </c>
      <c r="T9" s="122">
        <v>12</v>
      </c>
      <c r="U9" s="122"/>
      <c r="V9" s="122"/>
      <c r="W9" s="122">
        <v>0</v>
      </c>
      <c r="X9" s="122">
        <v>0</v>
      </c>
      <c r="Y9" s="122">
        <v>53</v>
      </c>
      <c r="Z9" s="122">
        <v>123.77706</v>
      </c>
      <c r="AA9" s="122"/>
      <c r="AB9" s="122">
        <v>492.8</v>
      </c>
      <c r="AC9" s="122">
        <v>1112.9311</v>
      </c>
      <c r="AD9" s="122">
        <v>556.83187</v>
      </c>
      <c r="AE9" s="122">
        <v>452.72999999999996</v>
      </c>
      <c r="AF9" s="122">
        <v>0</v>
      </c>
      <c r="AG9" s="122"/>
      <c r="AH9" s="122"/>
      <c r="AI9" s="122">
        <v>18</v>
      </c>
      <c r="AJ9" s="122">
        <v>0.92</v>
      </c>
      <c r="AK9" s="122"/>
      <c r="AL9" s="122">
        <v>8.44</v>
      </c>
    </row>
    <row r="10" spans="1:38" s="93" customFormat="1" ht="39.75" customHeight="1">
      <c r="A10" s="103" t="s">
        <v>272</v>
      </c>
      <c r="B10" s="104">
        <f t="shared" si="0"/>
        <v>3497.6552046765573</v>
      </c>
      <c r="C10" s="104"/>
      <c r="D10" s="104"/>
      <c r="E10" s="104"/>
      <c r="F10" s="104"/>
      <c r="G10" s="104"/>
      <c r="H10" s="104">
        <f t="shared" si="1"/>
        <v>2087.399674676557</v>
      </c>
      <c r="I10" s="104"/>
      <c r="J10" s="104"/>
      <c r="K10" s="111"/>
      <c r="L10" s="104"/>
      <c r="M10" s="112"/>
      <c r="N10" s="112">
        <v>1236.956</v>
      </c>
      <c r="O10" s="112"/>
      <c r="P10" s="113">
        <v>341</v>
      </c>
      <c r="Q10" s="121">
        <v>509.4436746765571</v>
      </c>
      <c r="R10" s="103" t="s">
        <v>272</v>
      </c>
      <c r="S10" s="122">
        <f t="shared" si="2"/>
        <v>1410.2555300000001</v>
      </c>
      <c r="T10" s="122">
        <v>40</v>
      </c>
      <c r="U10" s="122"/>
      <c r="V10" s="122"/>
      <c r="W10" s="122">
        <v>0</v>
      </c>
      <c r="X10" s="122">
        <v>0</v>
      </c>
      <c r="Y10" s="122">
        <v>0</v>
      </c>
      <c r="Z10" s="122">
        <v>65.159812</v>
      </c>
      <c r="AA10" s="122"/>
      <c r="AB10" s="122">
        <v>112.8</v>
      </c>
      <c r="AC10" s="122">
        <v>384.1361</v>
      </c>
      <c r="AD10" s="122">
        <v>505.54961800000007</v>
      </c>
      <c r="AE10" s="122">
        <v>277.1</v>
      </c>
      <c r="AF10" s="122">
        <v>0</v>
      </c>
      <c r="AG10" s="122"/>
      <c r="AH10" s="122"/>
      <c r="AI10" s="122">
        <v>17</v>
      </c>
      <c r="AJ10" s="122">
        <v>0.48</v>
      </c>
      <c r="AK10" s="122"/>
      <c r="AL10" s="122">
        <v>8.03</v>
      </c>
    </row>
    <row r="11" spans="1:38" s="93" customFormat="1" ht="39.75" customHeight="1">
      <c r="A11" s="103" t="s">
        <v>273</v>
      </c>
      <c r="B11" s="104">
        <f t="shared" si="0"/>
        <v>5171.005415011131</v>
      </c>
      <c r="C11" s="104"/>
      <c r="D11" s="104"/>
      <c r="E11" s="104"/>
      <c r="F11" s="104"/>
      <c r="G11" s="104"/>
      <c r="H11" s="104">
        <f t="shared" si="1"/>
        <v>2294.5267660111313</v>
      </c>
      <c r="I11" s="104"/>
      <c r="J11" s="104"/>
      <c r="K11" s="111"/>
      <c r="L11" s="104"/>
      <c r="M11" s="112"/>
      <c r="N11" s="112">
        <v>1757.656</v>
      </c>
      <c r="O11" s="112"/>
      <c r="P11" s="113">
        <v>493</v>
      </c>
      <c r="Q11" s="121">
        <v>43.87076601113129</v>
      </c>
      <c r="R11" s="103" t="s">
        <v>273</v>
      </c>
      <c r="S11" s="122">
        <f t="shared" si="2"/>
        <v>2876.4786489999997</v>
      </c>
      <c r="T11" s="122">
        <v>35</v>
      </c>
      <c r="U11" s="122"/>
      <c r="V11" s="122"/>
      <c r="W11" s="122">
        <v>0</v>
      </c>
      <c r="X11" s="122">
        <v>0</v>
      </c>
      <c r="Y11" s="122">
        <v>0</v>
      </c>
      <c r="Z11" s="122">
        <v>113.120308</v>
      </c>
      <c r="AA11" s="122"/>
      <c r="AB11" s="122">
        <v>240.9</v>
      </c>
      <c r="AC11" s="122">
        <v>1152.7775</v>
      </c>
      <c r="AD11" s="122">
        <v>646.460841</v>
      </c>
      <c r="AE11" s="122">
        <v>655.1400000000001</v>
      </c>
      <c r="AF11" s="122">
        <v>0</v>
      </c>
      <c r="AG11" s="122"/>
      <c r="AH11" s="122"/>
      <c r="AI11" s="122">
        <v>26</v>
      </c>
      <c r="AJ11" s="122">
        <v>0</v>
      </c>
      <c r="AK11" s="122"/>
      <c r="AL11" s="122">
        <v>7.08</v>
      </c>
    </row>
    <row r="12" spans="1:38" s="93" customFormat="1" ht="39.75" customHeight="1">
      <c r="A12" s="103" t="s">
        <v>274</v>
      </c>
      <c r="B12" s="104">
        <f t="shared" si="0"/>
        <v>4075.6412148936433</v>
      </c>
      <c r="C12" s="104"/>
      <c r="D12" s="104"/>
      <c r="E12" s="104"/>
      <c r="F12" s="104"/>
      <c r="G12" s="104"/>
      <c r="H12" s="104">
        <f t="shared" si="1"/>
        <v>1477.7750918936424</v>
      </c>
      <c r="I12" s="104"/>
      <c r="J12" s="104"/>
      <c r="K12" s="111"/>
      <c r="L12" s="104"/>
      <c r="M12" s="112"/>
      <c r="N12" s="112">
        <v>1832.096</v>
      </c>
      <c r="O12" s="112"/>
      <c r="P12" s="113">
        <v>630</v>
      </c>
      <c r="Q12" s="121">
        <v>-984.3209081063576</v>
      </c>
      <c r="R12" s="103" t="s">
        <v>274</v>
      </c>
      <c r="S12" s="122">
        <f t="shared" si="2"/>
        <v>2597.8661230000007</v>
      </c>
      <c r="T12" s="122">
        <v>20</v>
      </c>
      <c r="U12" s="122"/>
      <c r="V12" s="122"/>
      <c r="W12" s="122">
        <v>0</v>
      </c>
      <c r="X12" s="122">
        <v>0</v>
      </c>
      <c r="Y12" s="122">
        <v>3</v>
      </c>
      <c r="Z12" s="122">
        <v>159.242016</v>
      </c>
      <c r="AA12" s="122"/>
      <c r="AB12" s="122">
        <v>800</v>
      </c>
      <c r="AC12" s="122">
        <v>780.1422100000001</v>
      </c>
      <c r="AD12" s="122">
        <v>651.4718970000001</v>
      </c>
      <c r="AE12" s="122">
        <v>146.07</v>
      </c>
      <c r="AF12" s="122">
        <v>0</v>
      </c>
      <c r="AG12" s="122"/>
      <c r="AH12" s="122"/>
      <c r="AI12" s="122">
        <v>26</v>
      </c>
      <c r="AJ12" s="122">
        <v>1.88</v>
      </c>
      <c r="AK12" s="122"/>
      <c r="AL12" s="122">
        <v>10.06</v>
      </c>
    </row>
    <row r="13" spans="1:38" s="93" customFormat="1" ht="39.75" customHeight="1">
      <c r="A13" s="103" t="s">
        <v>275</v>
      </c>
      <c r="B13" s="104">
        <f t="shared" si="0"/>
        <v>2691.7291662199996</v>
      </c>
      <c r="C13" s="104"/>
      <c r="D13" s="104"/>
      <c r="E13" s="104"/>
      <c r="F13" s="104"/>
      <c r="G13" s="104"/>
      <c r="H13" s="104">
        <f t="shared" si="1"/>
        <v>931.5239772199998</v>
      </c>
      <c r="I13" s="104"/>
      <c r="J13" s="104"/>
      <c r="K13" s="111"/>
      <c r="L13" s="104"/>
      <c r="M13" s="112"/>
      <c r="N13" s="112">
        <v>458.932</v>
      </c>
      <c r="O13" s="112"/>
      <c r="P13" s="113">
        <v>276</v>
      </c>
      <c r="Q13" s="121">
        <v>196.59197721999982</v>
      </c>
      <c r="R13" s="103" t="s">
        <v>275</v>
      </c>
      <c r="S13" s="122">
        <f t="shared" si="2"/>
        <v>1760.2051889999998</v>
      </c>
      <c r="T13" s="122">
        <v>82.62034</v>
      </c>
      <c r="U13" s="122"/>
      <c r="V13" s="122"/>
      <c r="W13" s="122">
        <v>0</v>
      </c>
      <c r="X13" s="122">
        <v>0</v>
      </c>
      <c r="Y13" s="122">
        <v>0</v>
      </c>
      <c r="Z13" s="122">
        <v>166.61898000000002</v>
      </c>
      <c r="AA13" s="122"/>
      <c r="AB13" s="122">
        <v>402.5</v>
      </c>
      <c r="AC13" s="122">
        <v>764.1763819999999</v>
      </c>
      <c r="AD13" s="122">
        <v>127.919487</v>
      </c>
      <c r="AE13" s="122">
        <v>201.89</v>
      </c>
      <c r="AF13" s="122">
        <v>0</v>
      </c>
      <c r="AG13" s="122"/>
      <c r="AH13" s="122"/>
      <c r="AI13" s="122">
        <v>13</v>
      </c>
      <c r="AJ13" s="122">
        <v>0</v>
      </c>
      <c r="AK13" s="122"/>
      <c r="AL13" s="122">
        <v>1.48</v>
      </c>
    </row>
    <row r="14" spans="1:38" ht="39.75" customHeight="1">
      <c r="A14" s="103" t="s">
        <v>276</v>
      </c>
      <c r="B14" s="104">
        <f t="shared" si="0"/>
        <v>3646.91635959</v>
      </c>
      <c r="C14" s="104"/>
      <c r="D14" s="104"/>
      <c r="E14" s="104"/>
      <c r="F14" s="104"/>
      <c r="G14" s="104"/>
      <c r="H14" s="104">
        <f t="shared" si="1"/>
        <v>1907.87862859</v>
      </c>
      <c r="I14" s="114"/>
      <c r="J14" s="114"/>
      <c r="K14" s="115"/>
      <c r="L14" s="114"/>
      <c r="M14" s="116"/>
      <c r="N14" s="116">
        <v>124.052</v>
      </c>
      <c r="O14" s="116"/>
      <c r="P14" s="117">
        <v>106</v>
      </c>
      <c r="Q14" s="116">
        <v>1677.8266285900002</v>
      </c>
      <c r="R14" s="103" t="s">
        <v>276</v>
      </c>
      <c r="S14" s="122">
        <f t="shared" si="2"/>
        <v>1739.037731</v>
      </c>
      <c r="T14" s="114">
        <v>38.4139</v>
      </c>
      <c r="U14" s="114"/>
      <c r="V14" s="114"/>
      <c r="W14" s="114">
        <v>0</v>
      </c>
      <c r="X14" s="114">
        <v>0</v>
      </c>
      <c r="Y14" s="114">
        <v>0</v>
      </c>
      <c r="Z14" s="114">
        <v>70.7722</v>
      </c>
      <c r="AA14" s="114"/>
      <c r="AB14" s="114">
        <v>801</v>
      </c>
      <c r="AC14" s="114">
        <v>576.5817400000001</v>
      </c>
      <c r="AD14" s="114">
        <v>191.979891</v>
      </c>
      <c r="AE14" s="114">
        <v>52.49</v>
      </c>
      <c r="AF14" s="114">
        <v>0</v>
      </c>
      <c r="AG14" s="114"/>
      <c r="AH14" s="114"/>
      <c r="AI14" s="114">
        <v>4</v>
      </c>
      <c r="AJ14" s="114">
        <v>0</v>
      </c>
      <c r="AK14" s="114"/>
      <c r="AL14" s="114">
        <v>3.8</v>
      </c>
    </row>
    <row r="15" spans="1:38" ht="39.75" customHeight="1">
      <c r="A15" s="103" t="s">
        <v>277</v>
      </c>
      <c r="B15" s="104">
        <f t="shared" si="0"/>
        <v>8606.440795999999</v>
      </c>
      <c r="C15" s="104"/>
      <c r="D15" s="104"/>
      <c r="E15" s="104"/>
      <c r="F15" s="104"/>
      <c r="G15" s="104"/>
      <c r="H15" s="104">
        <f t="shared" si="1"/>
        <v>246.05694999999992</v>
      </c>
      <c r="I15" s="114"/>
      <c r="J15" s="114"/>
      <c r="K15" s="115"/>
      <c r="L15" s="114"/>
      <c r="M15" s="116"/>
      <c r="N15" s="116">
        <v>786.428</v>
      </c>
      <c r="O15" s="116"/>
      <c r="P15" s="117">
        <v>324</v>
      </c>
      <c r="Q15" s="116">
        <v>-864.37105</v>
      </c>
      <c r="R15" s="103" t="s">
        <v>277</v>
      </c>
      <c r="S15" s="122">
        <f t="shared" si="2"/>
        <v>8360.383845999999</v>
      </c>
      <c r="T15" s="114">
        <v>20</v>
      </c>
      <c r="U15" s="114"/>
      <c r="V15" s="114"/>
      <c r="W15" s="114">
        <v>0</v>
      </c>
      <c r="X15" s="114">
        <v>0</v>
      </c>
      <c r="Y15" s="114">
        <v>0</v>
      </c>
      <c r="Z15" s="114">
        <v>685.545276</v>
      </c>
      <c r="AA15" s="114"/>
      <c r="AB15" s="114">
        <v>148.4</v>
      </c>
      <c r="AC15" s="114">
        <v>6636.5436</v>
      </c>
      <c r="AD15" s="114">
        <v>476.97497</v>
      </c>
      <c r="AE15" s="114">
        <v>356.69</v>
      </c>
      <c r="AF15" s="114">
        <v>5</v>
      </c>
      <c r="AG15" s="114"/>
      <c r="AH15" s="114"/>
      <c r="AI15" s="114">
        <v>22</v>
      </c>
      <c r="AJ15" s="114">
        <v>0.48</v>
      </c>
      <c r="AK15" s="114"/>
      <c r="AL15" s="114">
        <v>8.75</v>
      </c>
    </row>
    <row r="16" spans="1:38" ht="39.75" customHeight="1">
      <c r="A16" s="103" t="s">
        <v>278</v>
      </c>
      <c r="B16" s="104">
        <f t="shared" si="0"/>
        <v>4217.182622</v>
      </c>
      <c r="C16" s="104"/>
      <c r="D16" s="104"/>
      <c r="E16" s="104"/>
      <c r="F16" s="104"/>
      <c r="G16" s="104"/>
      <c r="H16" s="104">
        <f t="shared" si="1"/>
        <v>3309.660565</v>
      </c>
      <c r="I16" s="114"/>
      <c r="J16" s="114"/>
      <c r="K16" s="115"/>
      <c r="L16" s="114"/>
      <c r="M16" s="116"/>
      <c r="N16" s="116">
        <v>89.18</v>
      </c>
      <c r="O16" s="116"/>
      <c r="P16" s="117">
        <v>5</v>
      </c>
      <c r="Q16" s="116">
        <v>3215.4805650000003</v>
      </c>
      <c r="R16" s="103" t="s">
        <v>278</v>
      </c>
      <c r="S16" s="122">
        <f t="shared" si="2"/>
        <v>907.522057</v>
      </c>
      <c r="T16" s="114">
        <v>96.09300999999999</v>
      </c>
      <c r="U16" s="114"/>
      <c r="V16" s="114"/>
      <c r="W16" s="114">
        <v>0</v>
      </c>
      <c r="X16" s="114">
        <v>0</v>
      </c>
      <c r="Y16" s="114">
        <v>0</v>
      </c>
      <c r="Z16" s="114">
        <v>97.53476</v>
      </c>
      <c r="AA16" s="114"/>
      <c r="AB16" s="114">
        <v>0</v>
      </c>
      <c r="AC16" s="114">
        <v>708.594287</v>
      </c>
      <c r="AD16" s="114">
        <v>1</v>
      </c>
      <c r="AE16" s="114">
        <v>0</v>
      </c>
      <c r="AF16" s="114">
        <v>0</v>
      </c>
      <c r="AG16" s="114"/>
      <c r="AH16" s="114"/>
      <c r="AI16" s="114">
        <v>0.2</v>
      </c>
      <c r="AJ16" s="114">
        <v>0</v>
      </c>
      <c r="AK16" s="114"/>
      <c r="AL16" s="114">
        <v>4.1</v>
      </c>
    </row>
    <row r="17" spans="1:38" ht="39.75" customHeight="1">
      <c r="A17" s="103" t="s">
        <v>279</v>
      </c>
      <c r="B17" s="104">
        <f t="shared" si="0"/>
        <v>364.238118</v>
      </c>
      <c r="C17" s="104"/>
      <c r="D17" s="104"/>
      <c r="E17" s="104"/>
      <c r="F17" s="104"/>
      <c r="G17" s="104"/>
      <c r="H17" s="104">
        <f t="shared" si="1"/>
        <v>-90.91479000000004</v>
      </c>
      <c r="I17" s="114"/>
      <c r="J17" s="114"/>
      <c r="K17" s="115"/>
      <c r="L17" s="114"/>
      <c r="M17" s="116"/>
      <c r="N17" s="116">
        <v>63.136</v>
      </c>
      <c r="O17" s="116"/>
      <c r="P17" s="117">
        <v>5</v>
      </c>
      <c r="Q17" s="116">
        <v>-159.05079000000003</v>
      </c>
      <c r="R17" s="103" t="s">
        <v>279</v>
      </c>
      <c r="S17" s="122">
        <f t="shared" si="2"/>
        <v>455.152908</v>
      </c>
      <c r="T17" s="114">
        <v>60.64998</v>
      </c>
      <c r="U17" s="114"/>
      <c r="V17" s="114"/>
      <c r="W17" s="114">
        <v>0</v>
      </c>
      <c r="X17" s="114">
        <v>0</v>
      </c>
      <c r="Y17" s="114">
        <v>0</v>
      </c>
      <c r="Z17" s="114">
        <v>103.05952800000001</v>
      </c>
      <c r="AA17" s="114"/>
      <c r="AB17" s="114">
        <v>0</v>
      </c>
      <c r="AC17" s="114">
        <v>287.9634</v>
      </c>
      <c r="AD17" s="114">
        <v>0</v>
      </c>
      <c r="AE17" s="114">
        <v>0</v>
      </c>
      <c r="AF17" s="114">
        <v>0</v>
      </c>
      <c r="AG17" s="114"/>
      <c r="AH17" s="114"/>
      <c r="AI17" s="114">
        <v>0</v>
      </c>
      <c r="AJ17" s="114">
        <v>0</v>
      </c>
      <c r="AK17" s="114"/>
      <c r="AL17" s="114">
        <v>3.48</v>
      </c>
    </row>
    <row r="18" spans="1:38" ht="39.75" customHeight="1">
      <c r="A18" s="105" t="s">
        <v>192</v>
      </c>
      <c r="B18" s="106">
        <f t="shared" si="0"/>
        <v>48780.747372086196</v>
      </c>
      <c r="C18" s="107">
        <f>SUM(C6:C17)</f>
        <v>0</v>
      </c>
      <c r="D18" s="107"/>
      <c r="E18" s="107"/>
      <c r="F18" s="107"/>
      <c r="G18" s="107"/>
      <c r="H18" s="106">
        <f t="shared" si="1"/>
        <v>21005.435625086193</v>
      </c>
      <c r="I18" s="107">
        <f aca="true" t="shared" si="3" ref="I18:Q18">SUM(I6:I17)</f>
        <v>0</v>
      </c>
      <c r="J18" s="107">
        <f t="shared" si="3"/>
        <v>0</v>
      </c>
      <c r="K18" s="107">
        <f t="shared" si="3"/>
        <v>0</v>
      </c>
      <c r="L18" s="107">
        <f t="shared" si="3"/>
        <v>0</v>
      </c>
      <c r="M18" s="118">
        <f t="shared" si="3"/>
        <v>0</v>
      </c>
      <c r="N18" s="118">
        <f t="shared" si="3"/>
        <v>10366.346000000001</v>
      </c>
      <c r="O18" s="118">
        <f t="shared" si="3"/>
        <v>0</v>
      </c>
      <c r="P18" s="118">
        <f t="shared" si="3"/>
        <v>3886</v>
      </c>
      <c r="Q18" s="118">
        <f t="shared" si="3"/>
        <v>6753.089625086191</v>
      </c>
      <c r="R18" s="105" t="s">
        <v>198</v>
      </c>
      <c r="S18" s="123">
        <f t="shared" si="2"/>
        <v>27775.311747000003</v>
      </c>
      <c r="T18" s="123">
        <f aca="true" t="shared" si="4" ref="T18:AL18">SUM(T6:T17)</f>
        <v>481.49901</v>
      </c>
      <c r="U18" s="123">
        <f t="shared" si="4"/>
        <v>0</v>
      </c>
      <c r="V18" s="123">
        <f t="shared" si="4"/>
        <v>0</v>
      </c>
      <c r="W18" s="123">
        <f t="shared" si="4"/>
        <v>112.24</v>
      </c>
      <c r="X18" s="123">
        <f t="shared" si="4"/>
        <v>2</v>
      </c>
      <c r="Y18" s="123">
        <f t="shared" si="4"/>
        <v>59</v>
      </c>
      <c r="Z18" s="123">
        <f t="shared" si="4"/>
        <v>1874.653004</v>
      </c>
      <c r="AA18" s="123">
        <f t="shared" si="4"/>
        <v>0</v>
      </c>
      <c r="AB18" s="123">
        <f t="shared" si="4"/>
        <v>3647.0000000000005</v>
      </c>
      <c r="AC18" s="123">
        <f t="shared" si="4"/>
        <v>14472.357461</v>
      </c>
      <c r="AD18" s="123">
        <f t="shared" si="4"/>
        <v>3952.3622720000003</v>
      </c>
      <c r="AE18" s="123">
        <f t="shared" si="4"/>
        <v>2905.82</v>
      </c>
      <c r="AF18" s="123">
        <f t="shared" si="4"/>
        <v>5</v>
      </c>
      <c r="AG18" s="123">
        <f t="shared" si="4"/>
        <v>0</v>
      </c>
      <c r="AH18" s="123">
        <f t="shared" si="4"/>
        <v>0</v>
      </c>
      <c r="AI18" s="123">
        <f t="shared" si="4"/>
        <v>173.2</v>
      </c>
      <c r="AJ18" s="123">
        <f t="shared" si="4"/>
        <v>5.4</v>
      </c>
      <c r="AK18" s="123">
        <f t="shared" si="4"/>
        <v>0</v>
      </c>
      <c r="AL18" s="123">
        <f t="shared" si="4"/>
        <v>84.78</v>
      </c>
    </row>
    <row r="19" spans="1:7" ht="15.75">
      <c r="A19" s="108"/>
      <c r="B19" s="98"/>
      <c r="C19" s="98"/>
      <c r="D19" s="98"/>
      <c r="E19" s="98"/>
      <c r="F19" s="98"/>
      <c r="G19" s="98"/>
    </row>
    <row r="20" spans="1:7" ht="15.75">
      <c r="A20" s="108"/>
      <c r="B20" s="98"/>
      <c r="C20" s="98"/>
      <c r="D20" s="98"/>
      <c r="E20" s="98"/>
      <c r="F20" s="98"/>
      <c r="G20" s="98"/>
    </row>
    <row r="21" spans="1:7" ht="15.75">
      <c r="A21" s="108"/>
      <c r="B21" s="98"/>
      <c r="C21" s="98"/>
      <c r="D21" s="98"/>
      <c r="E21" s="98"/>
      <c r="F21" s="98"/>
      <c r="G21" s="98"/>
    </row>
    <row r="22" spans="1:7" ht="15.75">
      <c r="A22" s="108"/>
      <c r="B22" s="98"/>
      <c r="C22" s="98"/>
      <c r="D22" s="98"/>
      <c r="E22" s="98"/>
      <c r="F22" s="98"/>
      <c r="G22" s="98"/>
    </row>
    <row r="23" spans="1:7" ht="15.75">
      <c r="A23" s="108"/>
      <c r="B23" s="98"/>
      <c r="C23" s="98"/>
      <c r="D23" s="98"/>
      <c r="E23" s="98"/>
      <c r="F23" s="98"/>
      <c r="G23" s="98"/>
    </row>
    <row r="24" spans="1:7" ht="15.75">
      <c r="A24" s="108"/>
      <c r="B24" s="98"/>
      <c r="C24" s="98"/>
      <c r="D24" s="98"/>
      <c r="E24" s="98"/>
      <c r="F24" s="98"/>
      <c r="G24" s="98"/>
    </row>
    <row r="25" spans="1:7" ht="15.75">
      <c r="A25" s="108"/>
      <c r="B25" s="98"/>
      <c r="C25" s="98"/>
      <c r="D25" s="98"/>
      <c r="E25" s="98"/>
      <c r="F25" s="98"/>
      <c r="G25" s="98"/>
    </row>
    <row r="26" spans="1:7" ht="15.75">
      <c r="A26" s="108"/>
      <c r="B26" s="98"/>
      <c r="C26" s="98"/>
      <c r="D26" s="98"/>
      <c r="E26" s="98"/>
      <c r="F26" s="98"/>
      <c r="G26" s="98"/>
    </row>
    <row r="27" spans="1:7" ht="15.75">
      <c r="A27" s="108"/>
      <c r="B27" s="98"/>
      <c r="C27" s="98"/>
      <c r="D27" s="98"/>
      <c r="E27" s="98"/>
      <c r="F27" s="98"/>
      <c r="G27" s="98"/>
    </row>
    <row r="28" spans="1:7" ht="15.75">
      <c r="A28" s="108"/>
      <c r="B28" s="98"/>
      <c r="C28" s="98"/>
      <c r="D28" s="98"/>
      <c r="E28" s="98"/>
      <c r="F28" s="98"/>
      <c r="G28" s="98"/>
    </row>
    <row r="29" spans="1:7" ht="15.75">
      <c r="A29" s="108"/>
      <c r="B29" s="98"/>
      <c r="C29" s="98"/>
      <c r="D29" s="98"/>
      <c r="E29" s="98"/>
      <c r="F29" s="98"/>
      <c r="G29" s="98"/>
    </row>
  </sheetData>
  <sheetProtection/>
  <mergeCells count="8">
    <mergeCell ref="A2:Q2"/>
    <mergeCell ref="R2:AJ2"/>
    <mergeCell ref="AJ3:AL3"/>
    <mergeCell ref="C4:G4"/>
    <mergeCell ref="H4:Q4"/>
    <mergeCell ref="S4:AL4"/>
    <mergeCell ref="A4:A5"/>
    <mergeCell ref="B4:B5"/>
  </mergeCells>
  <printOptions horizontalCentered="1"/>
  <pageMargins left="0.59" right="0.39" top="0.98" bottom="0.98" header="0.51" footer="0.51"/>
  <pageSetup horizontalDpi="600" verticalDpi="600" orientation="portrait" paperSize="9" scale="95"/>
</worksheet>
</file>

<file path=xl/worksheets/sheet21.xml><?xml version="1.0" encoding="utf-8"?>
<worksheet xmlns="http://schemas.openxmlformats.org/spreadsheetml/2006/main" xmlns:r="http://schemas.openxmlformats.org/officeDocument/2006/relationships">
  <sheetPr>
    <tabColor theme="8" tint="0.39998000860214233"/>
  </sheetPr>
  <dimension ref="A1:I17"/>
  <sheetViews>
    <sheetView zoomScalePageLayoutView="0" workbookViewId="0" topLeftCell="A13">
      <selection activeCell="A5" sqref="A5:IV5"/>
    </sheetView>
  </sheetViews>
  <sheetFormatPr defaultColWidth="9.00390625" defaultRowHeight="14.25"/>
  <cols>
    <col min="1" max="9" width="8.625" style="73" customWidth="1"/>
    <col min="10" max="16384" width="9.00390625" style="73" customWidth="1"/>
  </cols>
  <sheetData>
    <row r="1" s="70" customFormat="1" ht="18" customHeight="1">
      <c r="A1" s="74" t="s">
        <v>280</v>
      </c>
    </row>
    <row r="2" spans="1:9" s="71" customFormat="1" ht="27">
      <c r="A2" s="703" t="s">
        <v>281</v>
      </c>
      <c r="B2" s="703"/>
      <c r="C2" s="703"/>
      <c r="D2" s="703"/>
      <c r="E2" s="703"/>
      <c r="F2" s="703"/>
      <c r="G2" s="703"/>
      <c r="H2" s="703"/>
      <c r="I2" s="703"/>
    </row>
    <row r="3" spans="4:9" s="72" customFormat="1" ht="19.5" customHeight="1">
      <c r="D3" s="704"/>
      <c r="E3" s="704"/>
      <c r="F3" s="704"/>
      <c r="G3" s="704"/>
      <c r="H3" s="705" t="s">
        <v>5</v>
      </c>
      <c r="I3" s="705"/>
    </row>
    <row r="4" spans="1:9" ht="88.5" customHeight="1">
      <c r="A4" s="75" t="s">
        <v>282</v>
      </c>
      <c r="B4" s="75" t="s">
        <v>283</v>
      </c>
      <c r="C4" s="513" t="s">
        <v>284</v>
      </c>
      <c r="D4" s="513" t="s">
        <v>285</v>
      </c>
      <c r="E4" s="514" t="s">
        <v>286</v>
      </c>
      <c r="F4" s="514" t="s">
        <v>287</v>
      </c>
      <c r="G4" s="514" t="s">
        <v>288</v>
      </c>
      <c r="H4" s="514" t="s">
        <v>289</v>
      </c>
      <c r="I4" s="514" t="s">
        <v>290</v>
      </c>
    </row>
    <row r="5" spans="1:9" ht="40.5" customHeight="1">
      <c r="A5" s="515" t="s">
        <v>268</v>
      </c>
      <c r="B5" s="516"/>
      <c r="C5" s="516"/>
      <c r="D5" s="516"/>
      <c r="E5" s="517"/>
      <c r="F5" s="517"/>
      <c r="G5" s="517"/>
      <c r="H5" s="517"/>
      <c r="I5" s="142">
        <v>3</v>
      </c>
    </row>
    <row r="6" spans="1:9" ht="40.5" customHeight="1">
      <c r="A6" s="518" t="s">
        <v>269</v>
      </c>
      <c r="B6" s="519"/>
      <c r="C6" s="519"/>
      <c r="D6" s="519"/>
      <c r="E6" s="82"/>
      <c r="F6" s="82"/>
      <c r="G6" s="83"/>
      <c r="H6" s="89"/>
      <c r="I6" s="148">
        <v>9</v>
      </c>
    </row>
    <row r="7" spans="1:9" ht="40.5" customHeight="1">
      <c r="A7" s="518" t="s">
        <v>270</v>
      </c>
      <c r="B7" s="519"/>
      <c r="C7" s="519"/>
      <c r="D7" s="519"/>
      <c r="E7" s="82"/>
      <c r="F7" s="82"/>
      <c r="G7" s="82"/>
      <c r="H7" s="89"/>
      <c r="I7" s="89"/>
    </row>
    <row r="8" spans="1:9" ht="40.5" customHeight="1">
      <c r="A8" s="518" t="s">
        <v>271</v>
      </c>
      <c r="B8" s="519"/>
      <c r="C8" s="519"/>
      <c r="D8" s="519"/>
      <c r="E8" s="82"/>
      <c r="F8" s="82"/>
      <c r="G8" s="83"/>
      <c r="H8" s="89"/>
      <c r="I8" s="89"/>
    </row>
    <row r="9" spans="1:9" ht="40.5" customHeight="1">
      <c r="A9" s="518" t="s">
        <v>272</v>
      </c>
      <c r="B9" s="519"/>
      <c r="C9" s="519"/>
      <c r="D9" s="519"/>
      <c r="E9" s="82"/>
      <c r="F9" s="82"/>
      <c r="G9" s="83"/>
      <c r="H9" s="89"/>
      <c r="I9" s="89"/>
    </row>
    <row r="10" spans="1:9" ht="40.5" customHeight="1">
      <c r="A10" s="518" t="s">
        <v>273</v>
      </c>
      <c r="B10" s="519"/>
      <c r="C10" s="519"/>
      <c r="D10" s="519"/>
      <c r="E10" s="82"/>
      <c r="F10" s="82"/>
      <c r="G10" s="83"/>
      <c r="H10" s="89"/>
      <c r="I10" s="89"/>
    </row>
    <row r="11" spans="1:9" ht="40.5" customHeight="1">
      <c r="A11" s="518" t="s">
        <v>274</v>
      </c>
      <c r="B11" s="519"/>
      <c r="C11" s="519"/>
      <c r="D11" s="519"/>
      <c r="E11" s="82"/>
      <c r="F11" s="82"/>
      <c r="G11" s="83"/>
      <c r="H11" s="89"/>
      <c r="I11" s="89"/>
    </row>
    <row r="12" spans="1:9" ht="40.5" customHeight="1">
      <c r="A12" s="518" t="s">
        <v>275</v>
      </c>
      <c r="B12" s="519"/>
      <c r="C12" s="519"/>
      <c r="D12" s="519"/>
      <c r="E12" s="82"/>
      <c r="F12" s="82"/>
      <c r="G12" s="83"/>
      <c r="H12" s="89"/>
      <c r="I12" s="89"/>
    </row>
    <row r="13" spans="1:9" ht="40.5" customHeight="1">
      <c r="A13" s="518" t="s">
        <v>276</v>
      </c>
      <c r="B13" s="519"/>
      <c r="C13" s="519"/>
      <c r="D13" s="519"/>
      <c r="E13" s="82"/>
      <c r="F13" s="82"/>
      <c r="G13" s="83"/>
      <c r="H13" s="89"/>
      <c r="I13" s="148">
        <v>10</v>
      </c>
    </row>
    <row r="14" spans="1:9" ht="40.5" customHeight="1">
      <c r="A14" s="518" t="s">
        <v>277</v>
      </c>
      <c r="B14" s="520"/>
      <c r="C14" s="520"/>
      <c r="D14" s="520"/>
      <c r="E14" s="521"/>
      <c r="F14" s="521"/>
      <c r="G14" s="522"/>
      <c r="H14" s="522"/>
      <c r="I14" s="148"/>
    </row>
    <row r="15" spans="1:9" ht="40.5" customHeight="1">
      <c r="A15" s="518" t="s">
        <v>278</v>
      </c>
      <c r="B15" s="523"/>
      <c r="C15" s="523"/>
      <c r="D15" s="523"/>
      <c r="E15" s="522"/>
      <c r="F15" s="522"/>
      <c r="G15" s="522"/>
      <c r="H15" s="522"/>
      <c r="I15" s="148"/>
    </row>
    <row r="16" spans="1:9" ht="40.5" customHeight="1">
      <c r="A16" s="518" t="s">
        <v>279</v>
      </c>
      <c r="B16" s="523"/>
      <c r="C16" s="523"/>
      <c r="D16" s="523"/>
      <c r="E16" s="522"/>
      <c r="F16" s="522"/>
      <c r="G16" s="522"/>
      <c r="H16" s="522"/>
      <c r="I16" s="148"/>
    </row>
    <row r="17" spans="1:9" ht="40.5" customHeight="1">
      <c r="A17" s="524" t="s">
        <v>192</v>
      </c>
      <c r="B17" s="525"/>
      <c r="C17" s="525"/>
      <c r="D17" s="525"/>
      <c r="E17" s="526"/>
      <c r="F17" s="526"/>
      <c r="G17" s="526"/>
      <c r="H17" s="526"/>
      <c r="I17" s="527">
        <f>SUM(I5:I16)</f>
        <v>22</v>
      </c>
    </row>
  </sheetData>
  <sheetProtection/>
  <mergeCells count="3">
    <mergeCell ref="A2:I2"/>
    <mergeCell ref="D3:G3"/>
    <mergeCell ref="H3:I3"/>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theme="6" tint="0.39998000860214233"/>
  </sheetPr>
  <dimension ref="A7:G29"/>
  <sheetViews>
    <sheetView showZeros="0" zoomScalePageLayoutView="0" workbookViewId="0" topLeftCell="A1">
      <selection activeCell="A9" sqref="A9"/>
    </sheetView>
  </sheetViews>
  <sheetFormatPr defaultColWidth="9.00390625" defaultRowHeight="14.25"/>
  <cols>
    <col min="1" max="1" width="82.75390625" style="435" customWidth="1"/>
    <col min="2" max="16384" width="9.00390625" style="435" customWidth="1"/>
  </cols>
  <sheetData>
    <row r="1" ht="18.75" customHeight="1"/>
    <row r="2" ht="26.25" customHeight="1"/>
    <row r="3" ht="19.5" customHeight="1"/>
    <row r="4" s="434" customFormat="1" ht="22.5" customHeight="1"/>
    <row r="5" s="434" customFormat="1" ht="22.5" customHeight="1"/>
    <row r="6" ht="21.75" customHeight="1"/>
    <row r="7" ht="45.75">
      <c r="A7" s="436"/>
    </row>
    <row r="8" ht="46.5">
      <c r="A8" s="437" t="s">
        <v>291</v>
      </c>
    </row>
    <row r="9" ht="46.5">
      <c r="A9" s="438"/>
    </row>
    <row r="10" ht="46.5">
      <c r="A10" s="437" t="s">
        <v>292</v>
      </c>
    </row>
    <row r="11" ht="45">
      <c r="A11" s="439"/>
    </row>
    <row r="19" spans="1:7" ht="15.75">
      <c r="A19" s="440"/>
      <c r="B19" s="440"/>
      <c r="C19" s="440"/>
      <c r="D19" s="440"/>
      <c r="E19" s="440"/>
      <c r="F19" s="440"/>
      <c r="G19" s="440"/>
    </row>
    <row r="20" spans="1:7" ht="15.75">
      <c r="A20" s="440"/>
      <c r="B20" s="440"/>
      <c r="C20" s="440"/>
      <c r="D20" s="440"/>
      <c r="E20" s="440"/>
      <c r="F20" s="440"/>
      <c r="G20" s="440"/>
    </row>
    <row r="21" spans="1:7" ht="15.75">
      <c r="A21" s="440"/>
      <c r="B21" s="440"/>
      <c r="C21" s="440"/>
      <c r="D21" s="440"/>
      <c r="E21" s="440"/>
      <c r="F21" s="440"/>
      <c r="G21" s="440"/>
    </row>
    <row r="22" spans="1:7" ht="15.75">
      <c r="A22" s="440"/>
      <c r="B22" s="440"/>
      <c r="C22" s="440"/>
      <c r="D22" s="440"/>
      <c r="E22" s="440"/>
      <c r="F22" s="440"/>
      <c r="G22" s="440"/>
    </row>
    <row r="23" spans="1:7" ht="15.75">
      <c r="A23" s="440"/>
      <c r="B23" s="440"/>
      <c r="C23" s="440"/>
      <c r="D23" s="440"/>
      <c r="E23" s="440"/>
      <c r="F23" s="440"/>
      <c r="G23" s="440"/>
    </row>
    <row r="24" spans="1:7" ht="15.75">
      <c r="A24" s="440"/>
      <c r="B24" s="440"/>
      <c r="C24" s="440"/>
      <c r="D24" s="440"/>
      <c r="E24" s="440"/>
      <c r="F24" s="440"/>
      <c r="G24" s="440"/>
    </row>
    <row r="25" spans="1:7" ht="15.75">
      <c r="A25" s="440"/>
      <c r="B25" s="440"/>
      <c r="C25" s="440"/>
      <c r="D25" s="440"/>
      <c r="E25" s="440"/>
      <c r="F25" s="440"/>
      <c r="G25" s="440"/>
    </row>
    <row r="26" spans="1:7" ht="15.75">
      <c r="A26" s="440"/>
      <c r="B26" s="440"/>
      <c r="C26" s="440"/>
      <c r="D26" s="440"/>
      <c r="E26" s="440"/>
      <c r="F26" s="440"/>
      <c r="G26" s="440"/>
    </row>
    <row r="27" spans="1:7" ht="15.75">
      <c r="A27" s="440"/>
      <c r="B27" s="440"/>
      <c r="C27" s="440"/>
      <c r="D27" s="440"/>
      <c r="E27" s="440"/>
      <c r="F27" s="440"/>
      <c r="G27" s="440"/>
    </row>
    <row r="28" spans="1:7" ht="15.75">
      <c r="A28" s="440"/>
      <c r="B28" s="440"/>
      <c r="C28" s="440"/>
      <c r="D28" s="440"/>
      <c r="E28" s="440"/>
      <c r="F28" s="440"/>
      <c r="G28" s="440"/>
    </row>
    <row r="29" spans="1:7" ht="15.75">
      <c r="A29" s="440"/>
      <c r="B29" s="440"/>
      <c r="C29" s="440"/>
      <c r="D29" s="440"/>
      <c r="E29" s="440"/>
      <c r="F29" s="440"/>
      <c r="G29" s="440"/>
    </row>
  </sheetData>
  <sheetProtection/>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theme="6" tint="0.39998000860214233"/>
  </sheetPr>
  <dimension ref="A2:A2"/>
  <sheetViews>
    <sheetView zoomScaleSheetLayoutView="100" zoomScalePageLayoutView="0" workbookViewId="0" topLeftCell="A1">
      <selection activeCell="A2" sqref="A2"/>
    </sheetView>
  </sheetViews>
  <sheetFormatPr defaultColWidth="9.00390625" defaultRowHeight="14.25"/>
  <sheetData>
    <row r="2" ht="14.25">
      <c r="A2" t="s">
        <v>293</v>
      </c>
    </row>
  </sheetData>
  <sheetProtection/>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sheetPr>
    <tabColor theme="6" tint="0.39998000860214233"/>
  </sheetPr>
  <dimension ref="A1:D38"/>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22" sqref="D22"/>
    </sheetView>
  </sheetViews>
  <sheetFormatPr defaultColWidth="9.00390625" defaultRowHeight="14.25"/>
  <cols>
    <col min="1" max="1" width="30.875" style="218" customWidth="1"/>
    <col min="2" max="2" width="16.25390625" style="497" customWidth="1"/>
    <col min="3" max="3" width="16.25390625" style="219" customWidth="1"/>
    <col min="4" max="4" width="16.25390625" style="497" customWidth="1"/>
    <col min="5" max="16384" width="9.00390625" style="218" customWidth="1"/>
  </cols>
  <sheetData>
    <row r="1" spans="1:4" s="213" customFormat="1" ht="18.75" customHeight="1">
      <c r="A1" s="220" t="s">
        <v>294</v>
      </c>
      <c r="B1" s="498"/>
      <c r="C1" s="221"/>
      <c r="D1" s="498"/>
    </row>
    <row r="2" spans="1:4" s="214" customFormat="1" ht="26.25" customHeight="1">
      <c r="A2" s="627" t="s">
        <v>295</v>
      </c>
      <c r="B2" s="627"/>
      <c r="C2" s="627"/>
      <c r="D2" s="627"/>
    </row>
    <row r="3" spans="1:4" s="217" customFormat="1" ht="18" customHeight="1">
      <c r="A3" s="499"/>
      <c r="B3" s="500"/>
      <c r="C3" s="501"/>
      <c r="D3" s="444" t="s">
        <v>5</v>
      </c>
    </row>
    <row r="4" spans="1:4" s="215" customFormat="1" ht="19.5" customHeight="1">
      <c r="A4" s="634" t="s">
        <v>6</v>
      </c>
      <c r="B4" s="645" t="s">
        <v>9</v>
      </c>
      <c r="C4" s="706" t="s">
        <v>296</v>
      </c>
      <c r="D4" s="644"/>
    </row>
    <row r="5" spans="1:4" s="216" customFormat="1" ht="19.5" customHeight="1">
      <c r="A5" s="665"/>
      <c r="B5" s="707"/>
      <c r="C5" s="502" t="s">
        <v>10</v>
      </c>
      <c r="D5" s="224" t="s">
        <v>12</v>
      </c>
    </row>
    <row r="6" spans="1:4" s="217" customFormat="1" ht="18" customHeight="1">
      <c r="A6" s="503" t="s">
        <v>13</v>
      </c>
      <c r="B6" s="418">
        <f>SUM(B7:B19)</f>
        <v>590934</v>
      </c>
      <c r="C6" s="418">
        <f>SUM(C7:C20)</f>
        <v>605000</v>
      </c>
      <c r="D6" s="294">
        <f>C6/B6*100-100</f>
        <v>2.380299661214295</v>
      </c>
    </row>
    <row r="7" spans="1:4" s="217" customFormat="1" ht="18" customHeight="1">
      <c r="A7" s="504" t="s">
        <v>14</v>
      </c>
      <c r="B7" s="300">
        <v>325636</v>
      </c>
      <c r="C7" s="245">
        <v>358000</v>
      </c>
      <c r="D7" s="46">
        <f aca="true" t="shared" si="0" ref="D7:D19">C7/B7*100-100</f>
        <v>9.938704565834257</v>
      </c>
    </row>
    <row r="8" spans="1:4" s="217" customFormat="1" ht="18" customHeight="1">
      <c r="A8" s="504" t="s">
        <v>15</v>
      </c>
      <c r="B8" s="300">
        <v>217</v>
      </c>
      <c r="C8" s="245">
        <v>0</v>
      </c>
      <c r="D8" s="46"/>
    </row>
    <row r="9" spans="1:4" s="217" customFormat="1" ht="18" customHeight="1">
      <c r="A9" s="504" t="s">
        <v>16</v>
      </c>
      <c r="B9" s="300">
        <v>32930</v>
      </c>
      <c r="C9" s="245">
        <v>35000</v>
      </c>
      <c r="D9" s="46">
        <f t="shared" si="0"/>
        <v>6.286061342241126</v>
      </c>
    </row>
    <row r="10" spans="1:4" s="217" customFormat="1" ht="18" customHeight="1">
      <c r="A10" s="504" t="s">
        <v>17</v>
      </c>
      <c r="B10" s="300">
        <v>55630</v>
      </c>
      <c r="C10" s="245">
        <v>17000</v>
      </c>
      <c r="D10" s="46">
        <f t="shared" si="0"/>
        <v>-69.44094912816826</v>
      </c>
    </row>
    <row r="11" spans="1:4" s="217" customFormat="1" ht="18" customHeight="1">
      <c r="A11" s="422" t="s">
        <v>18</v>
      </c>
      <c r="B11" s="300">
        <v>3215</v>
      </c>
      <c r="C11" s="245">
        <v>3400</v>
      </c>
      <c r="D11" s="46">
        <f t="shared" si="0"/>
        <v>5.754276827371683</v>
      </c>
    </row>
    <row r="12" spans="1:4" s="217" customFormat="1" ht="18" customHeight="1">
      <c r="A12" s="422" t="s">
        <v>19</v>
      </c>
      <c r="B12" s="300">
        <v>72811</v>
      </c>
      <c r="C12" s="245">
        <v>79500</v>
      </c>
      <c r="D12" s="46">
        <f t="shared" si="0"/>
        <v>9.186798697998924</v>
      </c>
    </row>
    <row r="13" spans="1:4" s="217" customFormat="1" ht="18" customHeight="1">
      <c r="A13" s="422" t="s">
        <v>20</v>
      </c>
      <c r="B13" s="300">
        <v>10092</v>
      </c>
      <c r="C13" s="245">
        <v>10700</v>
      </c>
      <c r="D13" s="46">
        <f t="shared" si="0"/>
        <v>6.024573919936586</v>
      </c>
    </row>
    <row r="14" spans="1:4" s="217" customFormat="1" ht="18" customHeight="1">
      <c r="A14" s="422" t="s">
        <v>21</v>
      </c>
      <c r="B14" s="300">
        <v>10572</v>
      </c>
      <c r="C14" s="245">
        <v>11200</v>
      </c>
      <c r="D14" s="46">
        <f t="shared" si="0"/>
        <v>5.940219447597414</v>
      </c>
    </row>
    <row r="15" spans="1:4" s="217" customFormat="1" ht="18" customHeight="1">
      <c r="A15" s="422" t="s">
        <v>22</v>
      </c>
      <c r="B15" s="300">
        <v>51470</v>
      </c>
      <c r="C15" s="245">
        <v>59000</v>
      </c>
      <c r="D15" s="46">
        <f t="shared" si="0"/>
        <v>14.629881484359814</v>
      </c>
    </row>
    <row r="16" spans="1:4" s="217" customFormat="1" ht="18" customHeight="1">
      <c r="A16" s="505" t="s">
        <v>23</v>
      </c>
      <c r="B16" s="300">
        <v>9831</v>
      </c>
      <c r="C16" s="245">
        <v>10400</v>
      </c>
      <c r="D16" s="46">
        <f t="shared" si="0"/>
        <v>5.787814057572987</v>
      </c>
    </row>
    <row r="17" spans="1:4" s="217" customFormat="1" ht="18" customHeight="1">
      <c r="A17" s="505" t="s">
        <v>206</v>
      </c>
      <c r="B17" s="300">
        <v>2572</v>
      </c>
      <c r="C17" s="245">
        <v>2800</v>
      </c>
      <c r="D17" s="46">
        <f t="shared" si="0"/>
        <v>8.864696734059095</v>
      </c>
    </row>
    <row r="18" spans="1:4" s="217" customFormat="1" ht="18" customHeight="1">
      <c r="A18" s="505" t="s">
        <v>25</v>
      </c>
      <c r="B18" s="300">
        <v>3544</v>
      </c>
      <c r="C18" s="245">
        <v>3800</v>
      </c>
      <c r="D18" s="46">
        <f t="shared" si="0"/>
        <v>7.2234762979684035</v>
      </c>
    </row>
    <row r="19" spans="1:4" s="217" customFormat="1" ht="18" customHeight="1">
      <c r="A19" s="422" t="s">
        <v>26</v>
      </c>
      <c r="B19" s="300">
        <v>12414</v>
      </c>
      <c r="C19" s="245">
        <v>13100</v>
      </c>
      <c r="D19" s="46">
        <f t="shared" si="0"/>
        <v>5.526019010794258</v>
      </c>
    </row>
    <row r="20" spans="1:4" s="217" customFormat="1" ht="18" customHeight="1">
      <c r="A20" s="505" t="s">
        <v>297</v>
      </c>
      <c r="B20" s="300"/>
      <c r="C20" s="245">
        <v>1100</v>
      </c>
      <c r="D20" s="46"/>
    </row>
    <row r="21" spans="1:4" s="217" customFormat="1" ht="18" customHeight="1">
      <c r="A21" s="422" t="s">
        <v>27</v>
      </c>
      <c r="B21" s="300">
        <f>SUM(B22:B27)</f>
        <v>153666</v>
      </c>
      <c r="C21" s="300">
        <f>SUM(C22:C27)</f>
        <v>184300</v>
      </c>
      <c r="D21" s="46">
        <f>C21/B21*100-100</f>
        <v>19.935444405398712</v>
      </c>
    </row>
    <row r="22" spans="1:4" s="217" customFormat="1" ht="18" customHeight="1">
      <c r="A22" s="422" t="s">
        <v>207</v>
      </c>
      <c r="B22" s="300">
        <v>80594</v>
      </c>
      <c r="C22" s="245">
        <v>83500</v>
      </c>
      <c r="D22" s="46">
        <f>C22/B22*100-100</f>
        <v>3.605727473509205</v>
      </c>
    </row>
    <row r="23" spans="1:4" s="217" customFormat="1" ht="18" customHeight="1">
      <c r="A23" s="422" t="s">
        <v>208</v>
      </c>
      <c r="B23" s="300">
        <v>7476</v>
      </c>
      <c r="C23" s="245">
        <v>6700</v>
      </c>
      <c r="D23" s="46">
        <f>C23/B23*100-100</f>
        <v>-10.37988228999464</v>
      </c>
    </row>
    <row r="24" spans="1:4" s="217" customFormat="1" ht="18" customHeight="1">
      <c r="A24" s="422" t="s">
        <v>209</v>
      </c>
      <c r="B24" s="300">
        <v>13953</v>
      </c>
      <c r="C24" s="245">
        <v>11000</v>
      </c>
      <c r="D24" s="46">
        <f>C24/B24*100-100</f>
        <v>-21.16390740342578</v>
      </c>
    </row>
    <row r="25" spans="1:4" s="217" customFormat="1" ht="18" customHeight="1">
      <c r="A25" s="422" t="s">
        <v>210</v>
      </c>
      <c r="B25" s="300">
        <v>0</v>
      </c>
      <c r="C25" s="245">
        <v>0</v>
      </c>
      <c r="D25" s="46"/>
    </row>
    <row r="26" spans="1:4" s="217" customFormat="1" ht="18" customHeight="1">
      <c r="A26" s="422" t="s">
        <v>211</v>
      </c>
      <c r="B26" s="300">
        <v>47974</v>
      </c>
      <c r="C26" s="245">
        <v>82450</v>
      </c>
      <c r="D26" s="46">
        <f>C26/B26*100-100</f>
        <v>71.86392629340892</v>
      </c>
    </row>
    <row r="27" spans="1:4" s="217" customFormat="1" ht="18" customHeight="1">
      <c r="A27" s="422" t="s">
        <v>212</v>
      </c>
      <c r="B27" s="300">
        <v>3669</v>
      </c>
      <c r="C27" s="245">
        <v>650</v>
      </c>
      <c r="D27" s="46">
        <f>C27/B27*100-100</f>
        <v>-82.28400109021531</v>
      </c>
    </row>
    <row r="28" spans="1:4" s="496" customFormat="1" ht="18" customHeight="1">
      <c r="A28" s="506" t="s">
        <v>34</v>
      </c>
      <c r="B28" s="424">
        <f>B6+B21</f>
        <v>744600</v>
      </c>
      <c r="C28" s="424">
        <f>C6+C21</f>
        <v>789300</v>
      </c>
      <c r="D28" s="46">
        <f>C28/B28*100-100</f>
        <v>6.003223207091054</v>
      </c>
    </row>
    <row r="29" spans="1:4" s="217" customFormat="1" ht="18" customHeight="1">
      <c r="A29" s="507" t="s">
        <v>298</v>
      </c>
      <c r="B29" s="300">
        <f>B30</f>
        <v>123700</v>
      </c>
      <c r="C29" s="245"/>
      <c r="D29" s="46"/>
    </row>
    <row r="30" spans="1:4" s="217" customFormat="1" ht="18" customHeight="1">
      <c r="A30" s="507" t="s">
        <v>36</v>
      </c>
      <c r="B30" s="300">
        <v>123700</v>
      </c>
      <c r="C30" s="245"/>
      <c r="D30" s="46"/>
    </row>
    <row r="31" spans="1:4" s="217" customFormat="1" ht="18" customHeight="1">
      <c r="A31" s="508" t="s">
        <v>37</v>
      </c>
      <c r="B31" s="300">
        <f>SUM(B32:B37)</f>
        <v>182958</v>
      </c>
      <c r="C31" s="300">
        <f>SUM(C32:C37)</f>
        <v>133176</v>
      </c>
      <c r="D31" s="46"/>
    </row>
    <row r="32" spans="1:4" s="217" customFormat="1" ht="18" customHeight="1">
      <c r="A32" s="509" t="s">
        <v>38</v>
      </c>
      <c r="B32" s="300">
        <v>31689</v>
      </c>
      <c r="C32" s="245">
        <v>31689</v>
      </c>
      <c r="D32" s="46"/>
    </row>
    <row r="33" spans="1:4" s="217" customFormat="1" ht="18" customHeight="1">
      <c r="A33" s="509" t="s">
        <v>39</v>
      </c>
      <c r="B33" s="300">
        <v>78808</v>
      </c>
      <c r="C33" s="245">
        <v>38990</v>
      </c>
      <c r="D33" s="46"/>
    </row>
    <row r="34" spans="1:4" s="217" customFormat="1" ht="18" customHeight="1">
      <c r="A34" s="509" t="s">
        <v>40</v>
      </c>
      <c r="B34" s="300">
        <v>54813</v>
      </c>
      <c r="C34" s="245">
        <v>41110</v>
      </c>
      <c r="D34" s="46"/>
    </row>
    <row r="35" spans="1:4" s="217" customFormat="1" ht="18" customHeight="1">
      <c r="A35" s="509" t="s">
        <v>41</v>
      </c>
      <c r="B35" s="300">
        <v>2350</v>
      </c>
      <c r="C35" s="245">
        <v>0</v>
      </c>
      <c r="D35" s="46"/>
    </row>
    <row r="36" spans="1:4" s="217" customFormat="1" ht="18" customHeight="1" hidden="1">
      <c r="A36" s="510" t="s">
        <v>42</v>
      </c>
      <c r="B36" s="300"/>
      <c r="C36" s="245"/>
      <c r="D36" s="46"/>
    </row>
    <row r="37" spans="1:4" s="217" customFormat="1" ht="18" customHeight="1">
      <c r="A37" s="511" t="s">
        <v>43</v>
      </c>
      <c r="B37" s="300">
        <v>15298</v>
      </c>
      <c r="C37" s="245">
        <v>21387</v>
      </c>
      <c r="D37" s="46"/>
    </row>
    <row r="38" spans="1:4" ht="18" customHeight="1">
      <c r="A38" s="512" t="s">
        <v>44</v>
      </c>
      <c r="B38" s="252">
        <f>B28+B29+B31</f>
        <v>1051258</v>
      </c>
      <c r="C38" s="252">
        <f>C28+C29+C31</f>
        <v>922476</v>
      </c>
      <c r="D38" s="253"/>
    </row>
  </sheetData>
  <sheetProtection/>
  <mergeCells count="4">
    <mergeCell ref="A2:D2"/>
    <mergeCell ref="C4:D4"/>
    <mergeCell ref="A4:A5"/>
    <mergeCell ref="B4:B5"/>
  </mergeCells>
  <printOptions horizontalCentered="1"/>
  <pageMargins left="0.75" right="0.75" top="0.98" bottom="0.98" header="0.51" footer="0.51"/>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theme="6" tint="0.39998000860214233"/>
  </sheetPr>
  <dimension ref="A1:G33"/>
  <sheetViews>
    <sheetView showZeros="0" zoomScaleSheetLayoutView="100" zoomScalePageLayoutView="0" workbookViewId="0" topLeftCell="A1">
      <pane xSplit="1" ySplit="5" topLeftCell="B15" activePane="bottomRight" state="frozen"/>
      <selection pane="topLeft" activeCell="A1" sqref="A1"/>
      <selection pane="topRight" activeCell="A1" sqref="A1"/>
      <selection pane="bottomLeft" activeCell="A1" sqref="A1"/>
      <selection pane="bottomRight" activeCell="I33" sqref="I33"/>
    </sheetView>
  </sheetViews>
  <sheetFormatPr defaultColWidth="9.00390625" defaultRowHeight="14.25"/>
  <cols>
    <col min="1" max="1" width="31.50390625" style="471" customWidth="1"/>
    <col min="2" max="4" width="16.375" style="472" customWidth="1"/>
    <col min="5" max="5" width="9.00390625" style="471" customWidth="1"/>
    <col min="6" max="6" width="11.625" style="471" bestFit="1" customWidth="1"/>
    <col min="7" max="16384" width="9.00390625" style="471" customWidth="1"/>
  </cols>
  <sheetData>
    <row r="1" spans="1:4" s="465" customFormat="1" ht="18.75" customHeight="1">
      <c r="A1" s="473" t="s">
        <v>299</v>
      </c>
      <c r="B1" s="474"/>
      <c r="C1" s="474"/>
      <c r="D1" s="474"/>
    </row>
    <row r="2" spans="1:4" s="466" customFormat="1" ht="26.25" customHeight="1">
      <c r="A2" s="708" t="s">
        <v>300</v>
      </c>
      <c r="B2" s="708"/>
      <c r="C2" s="708"/>
      <c r="D2" s="708"/>
    </row>
    <row r="3" spans="1:4" s="467" customFormat="1" ht="19.5" customHeight="1">
      <c r="A3" s="475"/>
      <c r="B3" s="476"/>
      <c r="C3" s="476"/>
      <c r="D3" s="477" t="s">
        <v>5</v>
      </c>
    </row>
    <row r="4" spans="1:4" s="468" customFormat="1" ht="22.5" customHeight="1">
      <c r="A4" s="710" t="s">
        <v>6</v>
      </c>
      <c r="B4" s="710" t="s">
        <v>9</v>
      </c>
      <c r="C4" s="691" t="s">
        <v>296</v>
      </c>
      <c r="D4" s="693"/>
    </row>
    <row r="5" spans="1:4" s="469" customFormat="1" ht="22.5" customHeight="1">
      <c r="A5" s="711"/>
      <c r="B5" s="712"/>
      <c r="C5" s="478" t="s">
        <v>10</v>
      </c>
      <c r="D5" s="102" t="s">
        <v>12</v>
      </c>
    </row>
    <row r="6" spans="1:4" s="467" customFormat="1" ht="19.5" customHeight="1">
      <c r="A6" s="479" t="s">
        <v>48</v>
      </c>
      <c r="B6" s="378">
        <v>61734</v>
      </c>
      <c r="C6" s="245">
        <v>62700</v>
      </c>
      <c r="D6" s="46">
        <f>C6/B6*100-100</f>
        <v>1.5647779181650208</v>
      </c>
    </row>
    <row r="7" spans="1:4" s="467" customFormat="1" ht="19.5" customHeight="1">
      <c r="A7" s="479" t="s">
        <v>49</v>
      </c>
      <c r="B7" s="381">
        <v>0</v>
      </c>
      <c r="C7" s="245">
        <v>0</v>
      </c>
      <c r="D7" s="46"/>
    </row>
    <row r="8" spans="1:5" s="467" customFormat="1" ht="19.5" customHeight="1">
      <c r="A8" s="479" t="s">
        <v>50</v>
      </c>
      <c r="B8" s="381">
        <v>27721</v>
      </c>
      <c r="C8" s="245">
        <v>27750</v>
      </c>
      <c r="D8" s="46">
        <f aca="true" t="shared" si="0" ref="D8:D21">C8/B8*100-100</f>
        <v>0.10461383066989072</v>
      </c>
      <c r="E8" s="480"/>
    </row>
    <row r="9" spans="1:5" s="467" customFormat="1" ht="19.5" customHeight="1">
      <c r="A9" s="479" t="s">
        <v>51</v>
      </c>
      <c r="B9" s="381">
        <v>120299</v>
      </c>
      <c r="C9" s="245">
        <v>121240</v>
      </c>
      <c r="D9" s="46">
        <f t="shared" si="0"/>
        <v>0.7822176410443973</v>
      </c>
      <c r="E9" s="480"/>
    </row>
    <row r="10" spans="1:4" s="467" customFormat="1" ht="19.5" customHeight="1">
      <c r="A10" s="479" t="s">
        <v>52</v>
      </c>
      <c r="B10" s="381">
        <v>2030</v>
      </c>
      <c r="C10" s="245">
        <v>2060</v>
      </c>
      <c r="D10" s="46">
        <f t="shared" si="0"/>
        <v>1.477832512315274</v>
      </c>
    </row>
    <row r="11" spans="1:4" s="467" customFormat="1" ht="19.5" customHeight="1">
      <c r="A11" s="479" t="s">
        <v>53</v>
      </c>
      <c r="B11" s="381">
        <v>12831</v>
      </c>
      <c r="C11" s="245">
        <v>12880</v>
      </c>
      <c r="D11" s="46">
        <f t="shared" si="0"/>
        <v>0.38188761593016807</v>
      </c>
    </row>
    <row r="12" spans="1:4" s="467" customFormat="1" ht="19.5" customHeight="1">
      <c r="A12" s="479" t="s">
        <v>54</v>
      </c>
      <c r="B12" s="381">
        <v>46287</v>
      </c>
      <c r="C12" s="245">
        <v>47200</v>
      </c>
      <c r="D12" s="46">
        <f t="shared" si="0"/>
        <v>1.9724760731955087</v>
      </c>
    </row>
    <row r="13" spans="1:4" s="467" customFormat="1" ht="19.5" customHeight="1">
      <c r="A13" s="479" t="s">
        <v>55</v>
      </c>
      <c r="B13" s="381">
        <v>35338</v>
      </c>
      <c r="C13" s="245">
        <v>36250</v>
      </c>
      <c r="D13" s="46">
        <f t="shared" si="0"/>
        <v>2.580791216254454</v>
      </c>
    </row>
    <row r="14" spans="1:4" s="467" customFormat="1" ht="19.5" customHeight="1">
      <c r="A14" s="479" t="s">
        <v>56</v>
      </c>
      <c r="B14" s="381">
        <v>17008</v>
      </c>
      <c r="C14" s="245">
        <v>22050</v>
      </c>
      <c r="D14" s="46">
        <f t="shared" si="0"/>
        <v>29.64487300094075</v>
      </c>
    </row>
    <row r="15" spans="1:4" s="467" customFormat="1" ht="19.5" customHeight="1">
      <c r="A15" s="479" t="s">
        <v>57</v>
      </c>
      <c r="B15" s="381">
        <v>66704</v>
      </c>
      <c r="C15" s="245">
        <v>62560</v>
      </c>
      <c r="D15" s="46">
        <f t="shared" si="0"/>
        <v>-6.212520988246581</v>
      </c>
    </row>
    <row r="16" spans="1:4" s="467" customFormat="1" ht="19.5" customHeight="1">
      <c r="A16" s="479" t="s">
        <v>58</v>
      </c>
      <c r="B16" s="381">
        <v>43907</v>
      </c>
      <c r="C16" s="245">
        <v>44170</v>
      </c>
      <c r="D16" s="46">
        <f t="shared" si="0"/>
        <v>0.5989933268043757</v>
      </c>
    </row>
    <row r="17" spans="1:4" s="467" customFormat="1" ht="19.5" customHeight="1">
      <c r="A17" s="479" t="s">
        <v>59</v>
      </c>
      <c r="B17" s="381">
        <v>23680</v>
      </c>
      <c r="C17" s="245">
        <v>23780</v>
      </c>
      <c r="D17" s="46">
        <f t="shared" si="0"/>
        <v>0.42229729729730536</v>
      </c>
    </row>
    <row r="18" spans="1:4" s="467" customFormat="1" ht="19.5" customHeight="1">
      <c r="A18" s="479" t="s">
        <v>60</v>
      </c>
      <c r="B18" s="381">
        <v>5845</v>
      </c>
      <c r="C18" s="245">
        <v>5920</v>
      </c>
      <c r="D18" s="46">
        <f t="shared" si="0"/>
        <v>1.2831479897348146</v>
      </c>
    </row>
    <row r="19" spans="1:7" s="467" customFormat="1" ht="19.5" customHeight="1">
      <c r="A19" s="481" t="s">
        <v>61</v>
      </c>
      <c r="B19" s="381">
        <v>4082</v>
      </c>
      <c r="C19" s="245">
        <v>4130</v>
      </c>
      <c r="D19" s="46">
        <f t="shared" si="0"/>
        <v>1.175894169524753</v>
      </c>
      <c r="E19" s="482"/>
      <c r="F19" s="482"/>
      <c r="G19" s="482"/>
    </row>
    <row r="20" spans="1:7" s="467" customFormat="1" ht="19.5" customHeight="1">
      <c r="A20" s="481" t="s">
        <v>62</v>
      </c>
      <c r="B20" s="381">
        <v>3116</v>
      </c>
      <c r="C20" s="245">
        <v>3200</v>
      </c>
      <c r="D20" s="46">
        <f t="shared" si="0"/>
        <v>2.6957637997432613</v>
      </c>
      <c r="E20" s="482"/>
      <c r="F20" s="482"/>
      <c r="G20" s="482"/>
    </row>
    <row r="21" spans="1:7" s="467" customFormat="1" ht="19.5" customHeight="1">
      <c r="A21" s="481" t="s">
        <v>63</v>
      </c>
      <c r="B21" s="381">
        <v>11348</v>
      </c>
      <c r="C21" s="245">
        <v>7310</v>
      </c>
      <c r="D21" s="46">
        <f t="shared" si="0"/>
        <v>-35.58336270708496</v>
      </c>
      <c r="E21" s="273"/>
      <c r="F21" s="482"/>
      <c r="G21" s="482"/>
    </row>
    <row r="22" spans="1:7" s="467" customFormat="1" ht="19.5" customHeight="1">
      <c r="A22" s="481" t="s">
        <v>64</v>
      </c>
      <c r="B22" s="381"/>
      <c r="C22" s="245">
        <v>5000</v>
      </c>
      <c r="D22" s="46"/>
      <c r="E22" s="273"/>
      <c r="F22" s="482"/>
      <c r="G22" s="482"/>
    </row>
    <row r="23" spans="1:7" s="470" customFormat="1" ht="19.5" customHeight="1">
      <c r="A23" s="483" t="s">
        <v>65</v>
      </c>
      <c r="B23" s="386">
        <f>SUM(B6:B21)</f>
        <v>481930</v>
      </c>
      <c r="C23" s="484">
        <f>SUM(C6:C22)</f>
        <v>488200</v>
      </c>
      <c r="D23" s="46">
        <f>C23/B23*100-100</f>
        <v>1.301018820160607</v>
      </c>
      <c r="E23" s="485"/>
      <c r="F23" s="485"/>
      <c r="G23" s="485"/>
    </row>
    <row r="24" spans="1:7" s="467" customFormat="1" ht="19.5" customHeight="1">
      <c r="A24" s="486" t="s">
        <v>301</v>
      </c>
      <c r="B24" s="487">
        <f>SUM(B25:B31)</f>
        <v>569328</v>
      </c>
      <c r="C24" s="488">
        <f>SUM(C25:C31)</f>
        <v>434276</v>
      </c>
      <c r="D24" s="489"/>
      <c r="E24" s="273"/>
      <c r="F24" s="482"/>
      <c r="G24" s="482"/>
    </row>
    <row r="25" spans="1:7" s="467" customFormat="1" ht="19.5" customHeight="1">
      <c r="A25" s="490" t="s">
        <v>67</v>
      </c>
      <c r="B25" s="487">
        <v>371011</v>
      </c>
      <c r="C25" s="245">
        <v>370450</v>
      </c>
      <c r="D25" s="489"/>
      <c r="E25" s="482"/>
      <c r="F25" s="482"/>
      <c r="G25" s="482"/>
    </row>
    <row r="26" spans="1:7" s="467" customFormat="1" ht="19.5" customHeight="1">
      <c r="A26" s="490" t="s">
        <v>68</v>
      </c>
      <c r="B26" s="487">
        <v>55230</v>
      </c>
      <c r="C26" s="491">
        <v>43820</v>
      </c>
      <c r="D26" s="489"/>
      <c r="E26" s="482"/>
      <c r="F26" s="482"/>
      <c r="G26" s="482"/>
    </row>
    <row r="27" spans="1:7" s="467" customFormat="1" ht="19.5" customHeight="1">
      <c r="A27" s="490" t="s">
        <v>69</v>
      </c>
      <c r="B27" s="487"/>
      <c r="C27" s="491"/>
      <c r="D27" s="489"/>
      <c r="E27" s="482"/>
      <c r="F27" s="482"/>
      <c r="G27" s="482"/>
    </row>
    <row r="28" spans="1:7" s="467" customFormat="1" ht="19.5" customHeight="1">
      <c r="A28" s="490" t="s">
        <v>70</v>
      </c>
      <c r="B28" s="487">
        <v>121700</v>
      </c>
      <c r="C28" s="491"/>
      <c r="D28" s="489"/>
      <c r="E28" s="482"/>
      <c r="F28" s="482"/>
      <c r="G28" s="482"/>
    </row>
    <row r="29" spans="1:7" s="467" customFormat="1" ht="19.5" customHeight="1">
      <c r="A29" s="490" t="s">
        <v>71</v>
      </c>
      <c r="B29" s="487"/>
      <c r="C29" s="302"/>
      <c r="D29" s="489"/>
      <c r="E29" s="482"/>
      <c r="F29" s="482"/>
      <c r="G29" s="482"/>
    </row>
    <row r="30" spans="1:7" s="467" customFormat="1" ht="19.5" customHeight="1">
      <c r="A30" s="490" t="s">
        <v>72</v>
      </c>
      <c r="B30" s="487">
        <v>21387</v>
      </c>
      <c r="C30" s="491">
        <v>20006</v>
      </c>
      <c r="D30" s="489"/>
      <c r="E30" s="482"/>
      <c r="F30" s="482"/>
      <c r="G30" s="482"/>
    </row>
    <row r="31" spans="1:4" s="467" customFormat="1" ht="19.5" customHeight="1">
      <c r="A31" s="490" t="s">
        <v>73</v>
      </c>
      <c r="B31" s="487"/>
      <c r="C31" s="491"/>
      <c r="D31" s="489"/>
    </row>
    <row r="32" spans="1:5" s="467" customFormat="1" ht="19.5" customHeight="1">
      <c r="A32" s="492" t="s">
        <v>74</v>
      </c>
      <c r="B32" s="493">
        <f>B23+B24</f>
        <v>1051258</v>
      </c>
      <c r="C32" s="252">
        <f>C23+C24</f>
        <v>922476</v>
      </c>
      <c r="D32" s="494"/>
      <c r="E32" s="495"/>
    </row>
    <row r="33" spans="1:4" s="258" customFormat="1" ht="22.5" customHeight="1">
      <c r="A33" s="709"/>
      <c r="B33" s="709"/>
      <c r="C33" s="709"/>
      <c r="D33" s="709"/>
    </row>
  </sheetData>
  <sheetProtection/>
  <mergeCells count="5">
    <mergeCell ref="A2:D2"/>
    <mergeCell ref="C4:D4"/>
    <mergeCell ref="A33:D33"/>
    <mergeCell ref="A4:A5"/>
    <mergeCell ref="B4:B5"/>
  </mergeCells>
  <printOptions horizontalCentered="1"/>
  <pageMargins left="0.75" right="0.75" top="0.98" bottom="0.98" header="0.51" footer="0.51"/>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theme="6" tint="0.39998000860214233"/>
  </sheetPr>
  <dimension ref="A1:H21"/>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7" sqref="D7"/>
    </sheetView>
  </sheetViews>
  <sheetFormatPr defaultColWidth="9.00390625" defaultRowHeight="14.25"/>
  <cols>
    <col min="1" max="1" width="32.875" style="286" customWidth="1"/>
    <col min="2" max="2" width="16.00390625" style="286" customWidth="1"/>
    <col min="3" max="3" width="16.00390625" style="287" customWidth="1"/>
    <col min="4" max="4" width="16.00390625" style="286" customWidth="1"/>
    <col min="5" max="5" width="9.625" style="460" bestFit="1" customWidth="1"/>
    <col min="6" max="16384" width="9.00390625" style="286" customWidth="1"/>
  </cols>
  <sheetData>
    <row r="1" spans="1:8" s="261" customFormat="1" ht="18.75" customHeight="1">
      <c r="A1" s="92" t="s">
        <v>302</v>
      </c>
      <c r="C1" s="262"/>
      <c r="E1" s="461"/>
      <c r="H1" s="261" t="s">
        <v>303</v>
      </c>
    </row>
    <row r="2" spans="1:5" s="263" customFormat="1" ht="26.25" customHeight="1">
      <c r="A2" s="638" t="s">
        <v>304</v>
      </c>
      <c r="B2" s="638"/>
      <c r="C2" s="638"/>
      <c r="D2" s="638"/>
      <c r="E2" s="462"/>
    </row>
    <row r="3" spans="1:5" s="266" customFormat="1" ht="19.5" customHeight="1">
      <c r="A3" s="288"/>
      <c r="B3" s="289"/>
      <c r="C3" s="639" t="s">
        <v>5</v>
      </c>
      <c r="D3" s="713"/>
      <c r="E3" s="463"/>
    </row>
    <row r="4" spans="1:5" s="92" customFormat="1" ht="22.5" customHeight="1">
      <c r="A4" s="714" t="s">
        <v>77</v>
      </c>
      <c r="B4" s="645" t="s">
        <v>9</v>
      </c>
      <c r="C4" s="706" t="s">
        <v>296</v>
      </c>
      <c r="D4" s="644"/>
      <c r="E4" s="464"/>
    </row>
    <row r="5" spans="1:5" s="92" customFormat="1" ht="26.25" customHeight="1">
      <c r="A5" s="714"/>
      <c r="B5" s="707"/>
      <c r="C5" s="291" t="s">
        <v>10</v>
      </c>
      <c r="D5" s="290" t="s">
        <v>12</v>
      </c>
      <c r="E5" s="464"/>
    </row>
    <row r="6" spans="1:4" ht="24.75" customHeight="1">
      <c r="A6" s="292" t="s">
        <v>78</v>
      </c>
      <c r="B6" s="293"/>
      <c r="C6" s="230"/>
      <c r="D6" s="294">
        <f>_xlfn.IFERROR(C6/B6*100-100,"")</f>
      </c>
    </row>
    <row r="7" spans="1:4" ht="24.75" customHeight="1">
      <c r="A7" s="295" t="s">
        <v>79</v>
      </c>
      <c r="B7" s="296">
        <v>5</v>
      </c>
      <c r="C7" s="271">
        <v>0</v>
      </c>
      <c r="D7" s="46"/>
    </row>
    <row r="8" spans="1:4" ht="24.75" customHeight="1">
      <c r="A8" s="295" t="s">
        <v>80</v>
      </c>
      <c r="B8" s="296">
        <v>5665</v>
      </c>
      <c r="C8" s="271">
        <v>3500</v>
      </c>
      <c r="D8" s="46">
        <f aca="true" t="shared" si="0" ref="D8:D15">_xlfn.IFERROR(C8/B8*100-100,"")</f>
        <v>-38.2171226831421</v>
      </c>
    </row>
    <row r="9" spans="1:4" ht="24.75" customHeight="1">
      <c r="A9" s="295" t="s">
        <v>81</v>
      </c>
      <c r="B9" s="296">
        <v>1096</v>
      </c>
      <c r="C9" s="271">
        <v>1200</v>
      </c>
      <c r="D9" s="46">
        <f t="shared" si="0"/>
        <v>9.489051094890513</v>
      </c>
    </row>
    <row r="10" spans="1:4" ht="24.75" customHeight="1">
      <c r="A10" s="295" t="s">
        <v>82</v>
      </c>
      <c r="B10" s="296">
        <v>104868</v>
      </c>
      <c r="C10" s="271">
        <v>70000</v>
      </c>
      <c r="D10" s="46">
        <f t="shared" si="0"/>
        <v>-33.24941831635961</v>
      </c>
    </row>
    <row r="11" spans="1:4" ht="24.75" customHeight="1">
      <c r="A11" s="295" t="s">
        <v>83</v>
      </c>
      <c r="B11" s="296">
        <v>975</v>
      </c>
      <c r="C11" s="271">
        <v>980</v>
      </c>
      <c r="D11" s="46">
        <f t="shared" si="0"/>
        <v>0.512820512820511</v>
      </c>
    </row>
    <row r="12" spans="1:4" ht="24.75" customHeight="1">
      <c r="A12" s="295" t="s">
        <v>84</v>
      </c>
      <c r="B12" s="296">
        <v>2409</v>
      </c>
      <c r="C12" s="271">
        <v>2410</v>
      </c>
      <c r="D12" s="46">
        <f t="shared" si="0"/>
        <v>0.04151100041511313</v>
      </c>
    </row>
    <row r="13" spans="1:4" ht="24.75" customHeight="1">
      <c r="A13" s="295" t="s">
        <v>85</v>
      </c>
      <c r="B13" s="296">
        <v>2734</v>
      </c>
      <c r="C13" s="271">
        <v>2800</v>
      </c>
      <c r="D13" s="46">
        <f t="shared" si="0"/>
        <v>2.4140453547915115</v>
      </c>
    </row>
    <row r="14" spans="1:4" ht="24.75" customHeight="1">
      <c r="A14" s="295" t="s">
        <v>86</v>
      </c>
      <c r="B14" s="296"/>
      <c r="C14" s="271"/>
      <c r="D14" s="46">
        <f t="shared" si="0"/>
      </c>
    </row>
    <row r="15" spans="1:4" ht="24.75" customHeight="1">
      <c r="A15" s="297" t="s">
        <v>87</v>
      </c>
      <c r="B15" s="298">
        <f>SUM(B6:B14)</f>
        <v>117752</v>
      </c>
      <c r="C15" s="299">
        <f>SUM(C6:C14)</f>
        <v>80890</v>
      </c>
      <c r="D15" s="46">
        <f t="shared" si="0"/>
        <v>-31.304776139683398</v>
      </c>
    </row>
    <row r="16" spans="1:4" ht="24.75" customHeight="1">
      <c r="A16" s="295" t="s">
        <v>88</v>
      </c>
      <c r="B16" s="300">
        <f>SUM(B17:B19)</f>
        <v>47126</v>
      </c>
      <c r="C16" s="301">
        <f>SUM(C17:C19)</f>
        <v>4953</v>
      </c>
      <c r="D16" s="46"/>
    </row>
    <row r="17" spans="1:4" ht="24.75" customHeight="1">
      <c r="A17" s="295" t="s">
        <v>89</v>
      </c>
      <c r="B17" s="300">
        <v>40000</v>
      </c>
      <c r="C17" s="301"/>
      <c r="D17" s="46"/>
    </row>
    <row r="18" spans="1:4" ht="24.75" customHeight="1">
      <c r="A18" s="243" t="s">
        <v>90</v>
      </c>
      <c r="B18" s="302">
        <v>612</v>
      </c>
      <c r="C18" s="303">
        <v>360</v>
      </c>
      <c r="D18" s="46"/>
    </row>
    <row r="19" spans="1:4" ht="24.75" customHeight="1">
      <c r="A19" s="243" t="s">
        <v>91</v>
      </c>
      <c r="B19" s="302">
        <v>6514</v>
      </c>
      <c r="C19" s="304">
        <v>4593</v>
      </c>
      <c r="D19" s="46"/>
    </row>
    <row r="20" spans="1:4" ht="24.75" customHeight="1">
      <c r="A20" s="248" t="s">
        <v>183</v>
      </c>
      <c r="B20" s="252">
        <f>B15+B16</f>
        <v>164878</v>
      </c>
      <c r="C20" s="305">
        <f>C15+C16</f>
        <v>85843</v>
      </c>
      <c r="D20" s="253"/>
    </row>
    <row r="21" spans="1:4" ht="21.75" customHeight="1">
      <c r="A21" s="631" t="s">
        <v>305</v>
      </c>
      <c r="B21" s="687"/>
      <c r="C21" s="687"/>
      <c r="D21" s="687"/>
    </row>
  </sheetData>
  <sheetProtection/>
  <mergeCells count="6">
    <mergeCell ref="A2:D2"/>
    <mergeCell ref="C3:D3"/>
    <mergeCell ref="C4:D4"/>
    <mergeCell ref="A21:D21"/>
    <mergeCell ref="A4:A5"/>
    <mergeCell ref="B4:B5"/>
  </mergeCells>
  <printOptions horizontalCentered="1"/>
  <pageMargins left="0.75" right="0.75" top="0.98" bottom="0.98" header="0.51" footer="0.51"/>
  <pageSetup horizontalDpi="600" verticalDpi="600" orientation="portrait" paperSize="9"/>
  <drawing r:id="rId1"/>
</worksheet>
</file>

<file path=xl/worksheets/sheet27.xml><?xml version="1.0" encoding="utf-8"?>
<worksheet xmlns="http://schemas.openxmlformats.org/spreadsheetml/2006/main" xmlns:r="http://schemas.openxmlformats.org/officeDocument/2006/relationships">
  <sheetPr>
    <tabColor theme="6" tint="0.39998000860214233"/>
  </sheetPr>
  <dimension ref="A1:G32"/>
  <sheetViews>
    <sheetView showZeros="0" zoomScaleSheetLayoutView="100" zoomScalePageLayoutView="0" workbookViewId="0" topLeftCell="A1">
      <pane xSplit="1" ySplit="5" topLeftCell="B9" activePane="bottomRight" state="frozen"/>
      <selection pane="topLeft" activeCell="A1" sqref="A1"/>
      <selection pane="topRight" activeCell="A1" sqref="A1"/>
      <selection pane="bottomLeft" activeCell="A1" sqref="A1"/>
      <selection pane="bottomRight" activeCell="K29" sqref="K29"/>
    </sheetView>
  </sheetViews>
  <sheetFormatPr defaultColWidth="9.00390625" defaultRowHeight="14.25"/>
  <cols>
    <col min="1" max="1" width="35.625" style="257" customWidth="1"/>
    <col min="2" max="3" width="11.25390625" style="258" customWidth="1"/>
    <col min="4" max="4" width="11.25390625" style="259" customWidth="1"/>
    <col min="5" max="7" width="9.00390625" style="258" hidden="1" customWidth="1"/>
    <col min="8" max="16384" width="9.00390625" style="258" customWidth="1"/>
  </cols>
  <sheetData>
    <row r="1" spans="1:7" s="254" customFormat="1" ht="18.75" customHeight="1">
      <c r="A1" s="74" t="s">
        <v>306</v>
      </c>
      <c r="B1" s="261"/>
      <c r="C1" s="261"/>
      <c r="D1" s="262"/>
      <c r="E1" s="261"/>
      <c r="F1" s="261"/>
      <c r="G1" s="261"/>
    </row>
    <row r="2" spans="1:7" s="255" customFormat="1" ht="26.25" customHeight="1">
      <c r="A2" s="638" t="s">
        <v>307</v>
      </c>
      <c r="B2" s="638"/>
      <c r="C2" s="638"/>
      <c r="D2" s="638"/>
      <c r="E2" s="263"/>
      <c r="F2" s="263"/>
      <c r="G2" s="263"/>
    </row>
    <row r="3" spans="1:7" s="256" customFormat="1" ht="19.5" customHeight="1">
      <c r="A3" s="264"/>
      <c r="B3" s="265"/>
      <c r="C3" s="646" t="s">
        <v>5</v>
      </c>
      <c r="D3" s="646"/>
      <c r="E3" s="266"/>
      <c r="F3" s="266"/>
      <c r="G3" s="266"/>
    </row>
    <row r="4" spans="1:4" s="92" customFormat="1" ht="18" customHeight="1">
      <c r="A4" s="688" t="s">
        <v>77</v>
      </c>
      <c r="B4" s="648" t="s">
        <v>9</v>
      </c>
      <c r="C4" s="648" t="s">
        <v>296</v>
      </c>
      <c r="D4" s="648"/>
    </row>
    <row r="5" spans="1:4" s="92" customFormat="1" ht="18" customHeight="1">
      <c r="A5" s="699"/>
      <c r="B5" s="667" t="s">
        <v>10</v>
      </c>
      <c r="C5" s="225" t="s">
        <v>10</v>
      </c>
      <c r="D5" s="225" t="s">
        <v>12</v>
      </c>
    </row>
    <row r="6" spans="1:4" s="92" customFormat="1" ht="22.5" customHeight="1">
      <c r="A6" s="451" t="s">
        <v>94</v>
      </c>
      <c r="B6" s="452">
        <f>B7</f>
        <v>110</v>
      </c>
      <c r="C6" s="269"/>
      <c r="D6" s="272">
        <f>C6/B6*100-100</f>
        <v>-100</v>
      </c>
    </row>
    <row r="7" spans="1:4" s="92" customFormat="1" ht="22.5" customHeight="1">
      <c r="A7" s="453" t="s">
        <v>220</v>
      </c>
      <c r="B7" s="454">
        <v>110</v>
      </c>
      <c r="C7" s="269"/>
      <c r="D7" s="272">
        <f aca="true" t="shared" si="0" ref="D7:D16">C7/B7*100-100</f>
        <v>-100</v>
      </c>
    </row>
    <row r="8" spans="1:7" ht="22.5" customHeight="1">
      <c r="A8" s="453" t="s">
        <v>96</v>
      </c>
      <c r="B8" s="454">
        <f>SUM(B9)</f>
        <v>38</v>
      </c>
      <c r="C8" s="236">
        <f>C9</f>
        <v>35</v>
      </c>
      <c r="D8" s="272">
        <f t="shared" si="0"/>
        <v>-7.89473684210526</v>
      </c>
      <c r="E8" s="273" t="e">
        <f>IF(#REF!&lt;#REF!,"错误","正确")</f>
        <v>#REF!</v>
      </c>
      <c r="F8" s="273" t="e">
        <f>IF(B8&lt;#REF!,"错误","正确")</f>
        <v>#REF!</v>
      </c>
      <c r="G8" s="273" t="e">
        <f>IF(C8&lt;#REF!,"错误","正确")</f>
        <v>#REF!</v>
      </c>
    </row>
    <row r="9" spans="1:7" ht="22.5" customHeight="1">
      <c r="A9" s="453" t="s">
        <v>97</v>
      </c>
      <c r="B9" s="454">
        <v>38</v>
      </c>
      <c r="C9" s="236">
        <v>35</v>
      </c>
      <c r="D9" s="272">
        <f t="shared" si="0"/>
        <v>-7.89473684210526</v>
      </c>
      <c r="E9" s="273"/>
      <c r="F9" s="273"/>
      <c r="G9" s="273"/>
    </row>
    <row r="10" spans="1:7" ht="22.5" customHeight="1">
      <c r="A10" s="453" t="s">
        <v>98</v>
      </c>
      <c r="B10" s="454">
        <f>SUM(B11:B17)</f>
        <v>132680</v>
      </c>
      <c r="C10" s="236">
        <f>SUM(C11:C17)</f>
        <v>79800</v>
      </c>
      <c r="D10" s="272">
        <f t="shared" si="0"/>
        <v>-39.85529092553512</v>
      </c>
      <c r="E10" s="273" t="e">
        <f>IF(#REF!&lt;#REF!,"错误","正确")</f>
        <v>#REF!</v>
      </c>
      <c r="F10" s="273" t="e">
        <f>IF(B10&lt;#REF!,"错误","正确")</f>
        <v>#REF!</v>
      </c>
      <c r="G10" s="273" t="e">
        <f>IF(C10&lt;#REF!,"错误","正确")</f>
        <v>#REF!</v>
      </c>
    </row>
    <row r="11" spans="1:7" ht="22.5" customHeight="1">
      <c r="A11" s="453" t="s">
        <v>99</v>
      </c>
      <c r="B11" s="454">
        <v>121564</v>
      </c>
      <c r="C11" s="236">
        <v>70000</v>
      </c>
      <c r="D11" s="272">
        <f t="shared" si="0"/>
        <v>-42.41716297588102</v>
      </c>
      <c r="E11" s="273"/>
      <c r="F11" s="273"/>
      <c r="G11" s="273"/>
    </row>
    <row r="12" spans="1:7" ht="22.5" customHeight="1">
      <c r="A12" s="453" t="s">
        <v>100</v>
      </c>
      <c r="B12" s="454">
        <v>5770</v>
      </c>
      <c r="C12" s="236">
        <v>3000</v>
      </c>
      <c r="D12" s="272">
        <f t="shared" si="0"/>
        <v>-48.00693240901212</v>
      </c>
      <c r="E12" s="273"/>
      <c r="F12" s="273"/>
      <c r="G12" s="273"/>
    </row>
    <row r="13" spans="1:7" ht="22.5" customHeight="1">
      <c r="A13" s="453" t="s">
        <v>308</v>
      </c>
      <c r="B13" s="454">
        <v>876</v>
      </c>
      <c r="C13" s="236">
        <v>1000</v>
      </c>
      <c r="D13" s="272">
        <f t="shared" si="0"/>
        <v>14.155251141552512</v>
      </c>
      <c r="E13" s="273"/>
      <c r="F13" s="273"/>
      <c r="G13" s="273"/>
    </row>
    <row r="14" spans="1:7" ht="22.5" customHeight="1">
      <c r="A14" s="453" t="s">
        <v>102</v>
      </c>
      <c r="B14" s="454"/>
      <c r="C14" s="236"/>
      <c r="D14" s="272"/>
      <c r="E14" s="273"/>
      <c r="F14" s="273"/>
      <c r="G14" s="273"/>
    </row>
    <row r="15" spans="1:7" ht="22.5" customHeight="1">
      <c r="A15" s="453" t="s">
        <v>309</v>
      </c>
      <c r="B15" s="454">
        <v>1706</v>
      </c>
      <c r="C15" s="236">
        <v>3000</v>
      </c>
      <c r="D15" s="272">
        <f t="shared" si="0"/>
        <v>75.84994138335287</v>
      </c>
      <c r="E15" s="273"/>
      <c r="F15" s="273"/>
      <c r="G15" s="273"/>
    </row>
    <row r="16" spans="1:7" ht="22.5" customHeight="1">
      <c r="A16" s="453" t="s">
        <v>104</v>
      </c>
      <c r="B16" s="454">
        <v>2764</v>
      </c>
      <c r="C16" s="236">
        <v>2800</v>
      </c>
      <c r="D16" s="272">
        <f t="shared" si="0"/>
        <v>1.3024602026049195</v>
      </c>
      <c r="E16" s="273"/>
      <c r="F16" s="273"/>
      <c r="G16" s="273"/>
    </row>
    <row r="17" spans="1:7" ht="22.5" customHeight="1" hidden="1">
      <c r="A17" s="453" t="s">
        <v>105</v>
      </c>
      <c r="B17" s="454"/>
      <c r="C17" s="236"/>
      <c r="D17" s="272"/>
      <c r="E17" s="273"/>
      <c r="F17" s="273"/>
      <c r="G17" s="273"/>
    </row>
    <row r="18" spans="1:7" ht="22.5" customHeight="1">
      <c r="A18" s="453" t="s">
        <v>106</v>
      </c>
      <c r="B18" s="454">
        <f>B19</f>
        <v>57</v>
      </c>
      <c r="C18" s="236">
        <f>C19</f>
        <v>0</v>
      </c>
      <c r="D18" s="272"/>
      <c r="E18" s="273" t="e">
        <f>IF(#REF!&lt;SUM(#REF!),"错误","正确")</f>
        <v>#REF!</v>
      </c>
      <c r="F18" s="273" t="e">
        <f>IF(B18&lt;SUM(#REF!),"错误","正确")</f>
        <v>#REF!</v>
      </c>
      <c r="G18" s="273" t="e">
        <f>IF(C18&lt;SUM(#REF!),"错误","正确")</f>
        <v>#REF!</v>
      </c>
    </row>
    <row r="19" spans="1:7" ht="22.5" customHeight="1">
      <c r="A19" s="453" t="s">
        <v>107</v>
      </c>
      <c r="B19" s="454">
        <v>57</v>
      </c>
      <c r="C19" s="236">
        <v>0</v>
      </c>
      <c r="D19" s="272"/>
      <c r="E19" s="273"/>
      <c r="F19" s="273"/>
      <c r="G19" s="273"/>
    </row>
    <row r="20" spans="1:7" ht="22.5" customHeight="1">
      <c r="A20" s="453" t="s">
        <v>108</v>
      </c>
      <c r="B20" s="454">
        <f>SUM(B21:B23)</f>
        <v>3010</v>
      </c>
      <c r="C20" s="236">
        <f>SUM(C21:C23)</f>
        <v>1700</v>
      </c>
      <c r="D20" s="272">
        <f>C20/B20*100-100</f>
        <v>-43.52159468438538</v>
      </c>
      <c r="E20" s="273" t="e">
        <f>IF(#REF!&lt;SUM(#REF!),"错误","正确")</f>
        <v>#REF!</v>
      </c>
      <c r="F20" s="273" t="e">
        <f>IF(B20&lt;SUM(#REF!),"错误","正确")</f>
        <v>#REF!</v>
      </c>
      <c r="G20" s="273" t="e">
        <f>IF(C20&lt;SUM(#REF!),"错误","正确")</f>
        <v>#REF!</v>
      </c>
    </row>
    <row r="21" spans="1:7" ht="22.5" customHeight="1">
      <c r="A21" s="455" t="s">
        <v>109</v>
      </c>
      <c r="B21" s="454">
        <v>16</v>
      </c>
      <c r="C21" s="236">
        <v>0</v>
      </c>
      <c r="D21" s="272">
        <f>C21/B21*100-100</f>
        <v>-100</v>
      </c>
      <c r="E21" s="273"/>
      <c r="F21" s="273"/>
      <c r="G21" s="273"/>
    </row>
    <row r="22" spans="1:7" ht="22.5" customHeight="1">
      <c r="A22" s="455" t="s">
        <v>110</v>
      </c>
      <c r="B22" s="454">
        <v>1856</v>
      </c>
      <c r="C22" s="236">
        <v>1700</v>
      </c>
      <c r="D22" s="272">
        <f>C22/B22*100-100</f>
        <v>-8.40517241379311</v>
      </c>
      <c r="E22" s="273"/>
      <c r="F22" s="273"/>
      <c r="G22" s="273"/>
    </row>
    <row r="23" spans="1:7" ht="22.5" customHeight="1">
      <c r="A23" s="455" t="s">
        <v>111</v>
      </c>
      <c r="B23" s="454">
        <v>1138</v>
      </c>
      <c r="C23" s="236">
        <v>0</v>
      </c>
      <c r="D23" s="272">
        <f>C23/B23*100-100</f>
        <v>-100</v>
      </c>
      <c r="E23" s="273"/>
      <c r="F23" s="273"/>
      <c r="G23" s="273"/>
    </row>
    <row r="24" spans="1:7" ht="22.5" customHeight="1">
      <c r="A24" s="456" t="s">
        <v>112</v>
      </c>
      <c r="B24" s="457">
        <f>SUM(B6,B8,B10,B18,B20)</f>
        <v>135895</v>
      </c>
      <c r="C24" s="457">
        <f>SUM(C8,C10,C18,C20)</f>
        <v>81535</v>
      </c>
      <c r="D24" s="272">
        <f>_xlfn.IFERROR(C24/B24*100-100,"")</f>
        <v>-40.00147172449318</v>
      </c>
      <c r="E24" s="273"/>
      <c r="F24" s="273"/>
      <c r="G24" s="273"/>
    </row>
    <row r="25" spans="1:7" ht="22.5" customHeight="1">
      <c r="A25" s="453" t="s">
        <v>113</v>
      </c>
      <c r="B25" s="458">
        <f>SUM(B26:B30)</f>
        <v>28983</v>
      </c>
      <c r="C25" s="278">
        <f>SUM(C26:C30)</f>
        <v>4308</v>
      </c>
      <c r="D25" s="272"/>
      <c r="E25" s="280"/>
      <c r="F25" s="280"/>
      <c r="G25" s="280"/>
    </row>
    <row r="26" spans="1:7" ht="22.5" customHeight="1">
      <c r="A26" s="455" t="s">
        <v>114</v>
      </c>
      <c r="B26" s="458">
        <v>40</v>
      </c>
      <c r="C26" s="278">
        <v>0</v>
      </c>
      <c r="D26" s="272"/>
      <c r="E26" s="281"/>
      <c r="F26" s="281"/>
      <c r="G26" s="281"/>
    </row>
    <row r="27" spans="1:7" ht="22.5" customHeight="1" hidden="1">
      <c r="A27" s="453" t="s">
        <v>310</v>
      </c>
      <c r="C27" s="278">
        <v>0</v>
      </c>
      <c r="D27" s="272"/>
      <c r="E27" s="281"/>
      <c r="F27" s="281"/>
      <c r="G27" s="281"/>
    </row>
    <row r="28" spans="1:7" ht="22.5" customHeight="1">
      <c r="A28" s="455" t="s">
        <v>115</v>
      </c>
      <c r="B28" s="458">
        <v>2350</v>
      </c>
      <c r="C28" s="278">
        <v>0</v>
      </c>
      <c r="D28" s="272"/>
      <c r="E28" s="281"/>
      <c r="F28" s="281"/>
      <c r="G28" s="281"/>
    </row>
    <row r="29" spans="1:7" ht="22.5" customHeight="1">
      <c r="A29" s="455" t="s">
        <v>311</v>
      </c>
      <c r="B29" s="458">
        <v>22000</v>
      </c>
      <c r="C29" s="278"/>
      <c r="D29" s="272"/>
      <c r="E29" s="281"/>
      <c r="F29" s="281"/>
      <c r="G29" s="281"/>
    </row>
    <row r="30" spans="1:7" ht="22.5" customHeight="1">
      <c r="A30" s="455" t="s">
        <v>117</v>
      </c>
      <c r="B30" s="458">
        <v>4593</v>
      </c>
      <c r="C30" s="278">
        <v>4308</v>
      </c>
      <c r="D30" s="272"/>
      <c r="E30" s="281"/>
      <c r="F30" s="281"/>
      <c r="G30" s="281"/>
    </row>
    <row r="31" spans="1:7" ht="22.5" customHeight="1">
      <c r="A31" s="459" t="s">
        <v>118</v>
      </c>
      <c r="B31" s="283">
        <f>SUM(B24,B25)</f>
        <v>164878</v>
      </c>
      <c r="C31" s="283">
        <f>SUM(C24,C25)</f>
        <v>85843</v>
      </c>
      <c r="D31" s="285"/>
      <c r="E31" s="281"/>
      <c r="F31" s="281"/>
      <c r="G31" s="281"/>
    </row>
    <row r="32" spans="1:7" ht="22.5" customHeight="1">
      <c r="A32" s="715" t="s">
        <v>312</v>
      </c>
      <c r="B32" s="716"/>
      <c r="C32" s="715"/>
      <c r="D32" s="715"/>
      <c r="E32" s="281"/>
      <c r="F32" s="281"/>
      <c r="G32" s="281"/>
    </row>
  </sheetData>
  <sheetProtection/>
  <mergeCells count="6">
    <mergeCell ref="A2:D2"/>
    <mergeCell ref="C3:D3"/>
    <mergeCell ref="C4:D4"/>
    <mergeCell ref="A32:D32"/>
    <mergeCell ref="A4:A5"/>
    <mergeCell ref="B4:B5"/>
  </mergeCells>
  <printOptions horizontalCentered="1"/>
  <pageMargins left="0.75" right="0.75" top="0.98" bottom="0.98" header="0.51" footer="0.51"/>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theme="6" tint="0.39998000860214233"/>
  </sheetPr>
  <dimension ref="A1:H21"/>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18.625" style="218" customWidth="1"/>
    <col min="2" max="2" width="7.625" style="218" customWidth="1"/>
    <col min="3" max="4" width="7.625" style="219" customWidth="1"/>
    <col min="5" max="5" width="18.625" style="219" customWidth="1"/>
    <col min="6" max="8" width="7.625" style="218" customWidth="1"/>
    <col min="9" max="16384" width="9.00390625" style="218" customWidth="1"/>
  </cols>
  <sheetData>
    <row r="1" spans="1:5" s="213" customFormat="1" ht="18.75" customHeight="1">
      <c r="A1" s="220" t="s">
        <v>313</v>
      </c>
      <c r="C1" s="221"/>
      <c r="D1" s="221"/>
      <c r="E1" s="221"/>
    </row>
    <row r="2" spans="1:8" s="214" customFormat="1" ht="26.25" customHeight="1">
      <c r="A2" s="627" t="s">
        <v>314</v>
      </c>
      <c r="B2" s="627"/>
      <c r="C2" s="627"/>
      <c r="D2" s="627"/>
      <c r="E2" s="627"/>
      <c r="F2" s="627"/>
      <c r="G2" s="627"/>
      <c r="H2" s="627"/>
    </row>
    <row r="3" spans="1:8" s="215" customFormat="1" ht="19.5" customHeight="1">
      <c r="A3" s="222"/>
      <c r="B3" s="222"/>
      <c r="C3" s="223"/>
      <c r="D3" s="216"/>
      <c r="E3" s="216"/>
      <c r="G3" s="717" t="s">
        <v>5</v>
      </c>
      <c r="H3" s="717"/>
    </row>
    <row r="4" spans="1:8" s="215" customFormat="1" ht="32.25" customHeight="1">
      <c r="A4" s="634" t="s">
        <v>121</v>
      </c>
      <c r="B4" s="648" t="s">
        <v>9</v>
      </c>
      <c r="C4" s="647" t="s">
        <v>296</v>
      </c>
      <c r="D4" s="648"/>
      <c r="E4" s="667" t="s">
        <v>124</v>
      </c>
      <c r="F4" s="648" t="s">
        <v>9</v>
      </c>
      <c r="G4" s="647" t="s">
        <v>296</v>
      </c>
      <c r="H4" s="648"/>
    </row>
    <row r="5" spans="1:8" s="216" customFormat="1" ht="32.25" customHeight="1">
      <c r="A5" s="665"/>
      <c r="B5" s="648" t="s">
        <v>10</v>
      </c>
      <c r="C5" s="226" t="s">
        <v>10</v>
      </c>
      <c r="D5" s="227" t="s">
        <v>148</v>
      </c>
      <c r="E5" s="668"/>
      <c r="F5" s="648" t="s">
        <v>10</v>
      </c>
      <c r="G5" s="226" t="s">
        <v>10</v>
      </c>
      <c r="H5" s="225" t="s">
        <v>148</v>
      </c>
    </row>
    <row r="6" spans="1:8" s="217" customFormat="1" ht="42.75" customHeight="1">
      <c r="A6" s="228" t="s">
        <v>127</v>
      </c>
      <c r="B6" s="229">
        <f>SUM(B7:B9)</f>
        <v>20000</v>
      </c>
      <c r="C6" s="230">
        <f>SUM(C7:C9)</f>
        <v>15000</v>
      </c>
      <c r="D6" s="231">
        <f>C6/B6*100-100</f>
        <v>-25</v>
      </c>
      <c r="E6" s="232" t="s">
        <v>128</v>
      </c>
      <c r="F6" s="233">
        <f>SUM(F7:F8)</f>
        <v>20000</v>
      </c>
      <c r="G6" s="233">
        <f>SUM(G7:G8)</f>
        <v>15000</v>
      </c>
      <c r="H6" s="234">
        <f>G6/F6*100-100</f>
        <v>-25</v>
      </c>
    </row>
    <row r="7" spans="1:8" s="217" customFormat="1" ht="42.75" customHeight="1">
      <c r="A7" s="235" t="s">
        <v>129</v>
      </c>
      <c r="B7" s="236">
        <v>20000</v>
      </c>
      <c r="C7" s="237">
        <v>15000</v>
      </c>
      <c r="D7" s="238">
        <f>C7/B7*100-100</f>
        <v>-25</v>
      </c>
      <c r="E7" s="239" t="s">
        <v>130</v>
      </c>
      <c r="F7" s="240">
        <v>20000</v>
      </c>
      <c r="G7" s="241">
        <v>15000</v>
      </c>
      <c r="H7" s="242">
        <f>G7/F7*100-100</f>
        <v>-25</v>
      </c>
    </row>
    <row r="8" spans="1:8" s="217" customFormat="1" ht="42.75" customHeight="1">
      <c r="A8" s="235" t="s">
        <v>131</v>
      </c>
      <c r="B8" s="243"/>
      <c r="C8" s="237"/>
      <c r="D8" s="238">
        <f aca="true" t="shared" si="0" ref="D8:D14">_xlfn.IFERROR(C8/B8*100-100,"")</f>
      </c>
      <c r="E8" s="244"/>
      <c r="F8" s="245"/>
      <c r="G8" s="245"/>
      <c r="H8" s="245">
        <f>_xlfn.IFERROR(G8/F8*100-100,"")</f>
      </c>
    </row>
    <row r="9" spans="1:8" s="217" customFormat="1" ht="42.75" customHeight="1">
      <c r="A9" s="235" t="s">
        <v>132</v>
      </c>
      <c r="B9" s="243"/>
      <c r="C9" s="237"/>
      <c r="D9" s="238">
        <f t="shared" si="0"/>
      </c>
      <c r="E9" s="241"/>
      <c r="F9" s="245"/>
      <c r="G9" s="245"/>
      <c r="H9" s="245">
        <f aca="true" t="shared" si="1" ref="H9:H14">_xlfn.IFERROR(G9/F9*100-100,"")</f>
      </c>
    </row>
    <row r="10" spans="1:8" s="217" customFormat="1" ht="42.75" customHeight="1">
      <c r="A10" s="246" t="s">
        <v>133</v>
      </c>
      <c r="B10" s="243"/>
      <c r="C10" s="237"/>
      <c r="D10" s="238">
        <f t="shared" si="0"/>
      </c>
      <c r="E10" s="241"/>
      <c r="F10" s="245"/>
      <c r="G10" s="245"/>
      <c r="H10" s="245">
        <f t="shared" si="1"/>
      </c>
    </row>
    <row r="11" spans="1:8" s="217" customFormat="1" ht="42.75" customHeight="1">
      <c r="A11" s="246" t="s">
        <v>134</v>
      </c>
      <c r="B11" s="243"/>
      <c r="C11" s="237"/>
      <c r="D11" s="238">
        <f t="shared" si="0"/>
      </c>
      <c r="E11" s="241"/>
      <c r="F11" s="245"/>
      <c r="G11" s="245"/>
      <c r="H11" s="245">
        <f t="shared" si="1"/>
      </c>
    </row>
    <row r="12" spans="1:8" s="217" customFormat="1" ht="42.75" customHeight="1">
      <c r="A12" s="246" t="s">
        <v>135</v>
      </c>
      <c r="B12" s="243"/>
      <c r="C12" s="237"/>
      <c r="D12" s="238">
        <f t="shared" si="0"/>
      </c>
      <c r="E12" s="241"/>
      <c r="F12" s="245"/>
      <c r="G12" s="245"/>
      <c r="H12" s="245">
        <f t="shared" si="1"/>
      </c>
    </row>
    <row r="13" spans="1:8" s="217" customFormat="1" ht="42.75" customHeight="1">
      <c r="A13" s="246" t="s">
        <v>136</v>
      </c>
      <c r="B13" s="243"/>
      <c r="C13" s="237"/>
      <c r="D13" s="238">
        <f t="shared" si="0"/>
      </c>
      <c r="E13" s="241"/>
      <c r="F13" s="245"/>
      <c r="G13" s="245"/>
      <c r="H13" s="245">
        <f t="shared" si="1"/>
      </c>
    </row>
    <row r="14" spans="1:8" s="217" customFormat="1" ht="32.25" customHeight="1">
      <c r="A14" s="247" t="s">
        <v>44</v>
      </c>
      <c r="B14" s="248">
        <f>SUM(B6,B10,B11,B12,B13)</f>
        <v>20000</v>
      </c>
      <c r="C14" s="450">
        <f>SUM(C6,C10,C11,C12,C13)</f>
        <v>15000</v>
      </c>
      <c r="D14" s="249">
        <f t="shared" si="0"/>
        <v>-25</v>
      </c>
      <c r="E14" s="250" t="s">
        <v>118</v>
      </c>
      <c r="F14" s="251">
        <f>SUM(F6,F10,F11,F12,F13)</f>
        <v>20000</v>
      </c>
      <c r="G14" s="252">
        <f>SUM(G6,G10,G11,G12,G13)</f>
        <v>15000</v>
      </c>
      <c r="H14" s="253">
        <f t="shared" si="1"/>
        <v>-25</v>
      </c>
    </row>
    <row r="15" spans="1:6" ht="19.5" customHeight="1">
      <c r="A15" s="631" t="s">
        <v>315</v>
      </c>
      <c r="B15" s="718"/>
      <c r="C15" s="718"/>
      <c r="D15" s="719"/>
      <c r="E15" s="718"/>
      <c r="F15" s="718"/>
    </row>
    <row r="16" spans="1:6" ht="18" customHeight="1">
      <c r="A16" s="649"/>
      <c r="B16" s="662"/>
      <c r="C16" s="662"/>
      <c r="D16" s="662"/>
      <c r="E16" s="662"/>
      <c r="F16" s="662"/>
    </row>
    <row r="17" ht="18" customHeight="1"/>
    <row r="18" ht="18" customHeight="1"/>
    <row r="19" ht="18" customHeight="1"/>
    <row r="20" ht="18" customHeight="1"/>
    <row r="21" spans="1:2" ht="18" customHeight="1">
      <c r="A21" s="217"/>
      <c r="B21" s="217"/>
    </row>
    <row r="22"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sheetData>
  <sheetProtection/>
  <mergeCells count="10">
    <mergeCell ref="A2:H2"/>
    <mergeCell ref="G3:H3"/>
    <mergeCell ref="C4:D4"/>
    <mergeCell ref="G4:H4"/>
    <mergeCell ref="A15:F15"/>
    <mergeCell ref="A16:F16"/>
    <mergeCell ref="A4:A5"/>
    <mergeCell ref="B4:B5"/>
    <mergeCell ref="E4:E5"/>
    <mergeCell ref="F4:F5"/>
  </mergeCells>
  <printOptions horizontalCentered="1"/>
  <pageMargins left="0.59" right="0.59" top="0.79" bottom="0.79" header="0.51" footer="0.51"/>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theme="6" tint="0.39998000860214233"/>
  </sheetPr>
  <dimension ref="A1:L14"/>
  <sheetViews>
    <sheetView showGridLines="0" showZeros="0" zoomScalePageLayoutView="0" workbookViewId="0" topLeftCell="A1">
      <selection activeCell="A1" sqref="A1"/>
    </sheetView>
  </sheetViews>
  <sheetFormatPr defaultColWidth="9.00390625" defaultRowHeight="14.25"/>
  <cols>
    <col min="1" max="1" width="28.00390625" style="175" customWidth="1"/>
    <col min="2" max="7" width="6.625" style="176" customWidth="1"/>
    <col min="8" max="10" width="6.625" style="175" customWidth="1"/>
    <col min="11" max="16384" width="9.00390625" style="175" customWidth="1"/>
  </cols>
  <sheetData>
    <row r="1" ht="18.75" customHeight="1">
      <c r="A1" s="177" t="s">
        <v>316</v>
      </c>
    </row>
    <row r="2" spans="1:10" ht="26.25" customHeight="1">
      <c r="A2" s="669" t="s">
        <v>317</v>
      </c>
      <c r="B2" s="669"/>
      <c r="C2" s="669"/>
      <c r="D2" s="669"/>
      <c r="E2" s="669"/>
      <c r="F2" s="669"/>
      <c r="G2" s="669"/>
      <c r="H2" s="669"/>
      <c r="I2" s="669"/>
      <c r="J2" s="669"/>
    </row>
    <row r="3" spans="1:10" ht="19.5" customHeight="1">
      <c r="A3" s="178"/>
      <c r="B3" s="179"/>
      <c r="C3" s="179"/>
      <c r="D3" s="179"/>
      <c r="E3" s="179"/>
      <c r="F3" s="179"/>
      <c r="G3" s="179"/>
      <c r="J3" s="207" t="s">
        <v>5</v>
      </c>
    </row>
    <row r="4" spans="1:10" s="172" customFormat="1" ht="21.75" customHeight="1">
      <c r="A4" s="674" t="s">
        <v>140</v>
      </c>
      <c r="B4" s="675" t="s">
        <v>318</v>
      </c>
      <c r="C4" s="675" t="s">
        <v>123</v>
      </c>
      <c r="D4" s="720" t="s">
        <v>319</v>
      </c>
      <c r="E4" s="721"/>
      <c r="F4" s="675" t="s">
        <v>126</v>
      </c>
      <c r="G4" s="670" t="s">
        <v>320</v>
      </c>
      <c r="H4" s="670"/>
      <c r="I4" s="675" t="s">
        <v>146</v>
      </c>
      <c r="J4" s="726" t="s">
        <v>321</v>
      </c>
    </row>
    <row r="5" spans="1:10" s="172" customFormat="1" ht="27" customHeight="1">
      <c r="A5" s="724"/>
      <c r="B5" s="725"/>
      <c r="C5" s="725"/>
      <c r="D5" s="180" t="s">
        <v>10</v>
      </c>
      <c r="E5" s="180" t="s">
        <v>148</v>
      </c>
      <c r="F5" s="725"/>
      <c r="G5" s="180" t="s">
        <v>10</v>
      </c>
      <c r="H5" s="180" t="s">
        <v>148</v>
      </c>
      <c r="I5" s="676"/>
      <c r="J5" s="727"/>
    </row>
    <row r="6" spans="1:10" s="173" customFormat="1" ht="63" customHeight="1">
      <c r="A6" s="181" t="s">
        <v>149</v>
      </c>
      <c r="B6" s="182">
        <f>B7+B10+B12</f>
        <v>124396</v>
      </c>
      <c r="C6" s="182">
        <f>C7+C10+C12</f>
        <v>148392</v>
      </c>
      <c r="D6" s="182">
        <f>D7+D10+D12</f>
        <v>159799</v>
      </c>
      <c r="E6" s="183">
        <f>D6/C6*100-100</f>
        <v>7.687072079357364</v>
      </c>
      <c r="F6" s="182">
        <f>F7+F10+F12</f>
        <v>149555</v>
      </c>
      <c r="G6" s="182">
        <f>G7+G10+G12</f>
        <v>163254</v>
      </c>
      <c r="H6" s="184">
        <f>G6/F6*100-100</f>
        <v>9.15984086122161</v>
      </c>
      <c r="I6" s="208">
        <f aca="true" t="shared" si="0" ref="I6:I13">D6-G6</f>
        <v>-3455</v>
      </c>
      <c r="J6" s="182">
        <f>J7+J10+J12</f>
        <v>120941</v>
      </c>
    </row>
    <row r="7" spans="1:12" s="174" customFormat="1" ht="30" customHeight="1">
      <c r="A7" s="185" t="s">
        <v>150</v>
      </c>
      <c r="B7" s="186">
        <f aca="true" t="shared" si="1" ref="B7:G7">B8+B9</f>
        <v>44158</v>
      </c>
      <c r="C7" s="187">
        <f t="shared" si="1"/>
        <v>116950</v>
      </c>
      <c r="D7" s="186">
        <f t="shared" si="1"/>
        <v>125230</v>
      </c>
      <c r="E7" s="188">
        <f aca="true" t="shared" si="2" ref="E7:E13">IF(D7*C7=0,"",D7/C7*100-100)</f>
        <v>7.079948696023948</v>
      </c>
      <c r="F7" s="189">
        <f t="shared" si="1"/>
        <v>126424</v>
      </c>
      <c r="G7" s="190">
        <f t="shared" si="1"/>
        <v>137362</v>
      </c>
      <c r="H7" s="191">
        <f>IF(G7*F7=0,"",G7/F7*100-100)</f>
        <v>8.651838258558513</v>
      </c>
      <c r="I7" s="209">
        <f t="shared" si="0"/>
        <v>-12132</v>
      </c>
      <c r="J7" s="209">
        <f aca="true" t="shared" si="3" ref="J7:J13">B7+D7-G7</f>
        <v>32026</v>
      </c>
      <c r="L7" s="210"/>
    </row>
    <row r="8" spans="1:12" s="174" customFormat="1" ht="30" customHeight="1">
      <c r="A8" s="192" t="s">
        <v>151</v>
      </c>
      <c r="B8" s="193">
        <f>'[3]A6全区社保基金收支情况表'!N8</f>
        <v>42941</v>
      </c>
      <c r="C8" s="194">
        <v>84466</v>
      </c>
      <c r="D8" s="193">
        <v>86535</v>
      </c>
      <c r="E8" s="195">
        <f t="shared" si="2"/>
        <v>2.449506310231328</v>
      </c>
      <c r="F8" s="194">
        <v>89873</v>
      </c>
      <c r="G8" s="196">
        <v>99251</v>
      </c>
      <c r="H8" s="197">
        <f>IF(G8*F8=0,"",G8/F8*100-100)</f>
        <v>10.434724555762017</v>
      </c>
      <c r="I8" s="211">
        <f t="shared" si="0"/>
        <v>-12716</v>
      </c>
      <c r="J8" s="211">
        <f t="shared" si="3"/>
        <v>30225</v>
      </c>
      <c r="L8" s="210"/>
    </row>
    <row r="9" spans="1:12" s="174" customFormat="1" ht="30" customHeight="1">
      <c r="A9" s="192" t="s">
        <v>152</v>
      </c>
      <c r="B9" s="193">
        <f>'[3]A6全区社保基金收支情况表'!N9</f>
        <v>1217</v>
      </c>
      <c r="C9" s="194">
        <v>32484</v>
      </c>
      <c r="D9" s="193">
        <v>38695</v>
      </c>
      <c r="E9" s="195">
        <f t="shared" si="2"/>
        <v>19.120182243566063</v>
      </c>
      <c r="F9" s="194">
        <v>36551</v>
      </c>
      <c r="G9" s="196">
        <v>38111</v>
      </c>
      <c r="H9" s="197">
        <f>IF(G9*F9=0,"",G9/F9*100-100)</f>
        <v>4.2680090831988196</v>
      </c>
      <c r="I9" s="211">
        <f t="shared" si="0"/>
        <v>584</v>
      </c>
      <c r="J9" s="211">
        <f t="shared" si="3"/>
        <v>1801</v>
      </c>
      <c r="L9" s="210"/>
    </row>
    <row r="10" spans="1:12" s="174" customFormat="1" ht="30" customHeight="1">
      <c r="A10" s="192" t="s">
        <v>153</v>
      </c>
      <c r="B10" s="193">
        <f aca="true" t="shared" si="4" ref="B10:G10">B11</f>
        <v>78625</v>
      </c>
      <c r="C10" s="194">
        <f t="shared" si="4"/>
        <v>22161</v>
      </c>
      <c r="D10" s="193">
        <f t="shared" si="4"/>
        <v>25210</v>
      </c>
      <c r="E10" s="195">
        <f t="shared" si="2"/>
        <v>13.758404404133387</v>
      </c>
      <c r="F10" s="194">
        <f t="shared" si="4"/>
        <v>14110</v>
      </c>
      <c r="G10" s="196">
        <f t="shared" si="4"/>
        <v>16533</v>
      </c>
      <c r="H10" s="197">
        <f>IF(G10*F10=0,"",G10/F10*100-100)</f>
        <v>17.172218284904318</v>
      </c>
      <c r="I10" s="211">
        <f t="shared" si="0"/>
        <v>8677</v>
      </c>
      <c r="J10" s="211">
        <f t="shared" si="3"/>
        <v>87302</v>
      </c>
      <c r="L10" s="210"/>
    </row>
    <row r="11" spans="1:12" s="174" customFormat="1" ht="30" customHeight="1">
      <c r="A11" s="192" t="s">
        <v>154</v>
      </c>
      <c r="B11" s="193">
        <f>'[3]A6全区社保基金收支情况表'!N11</f>
        <v>78625</v>
      </c>
      <c r="C11" s="194">
        <v>22161</v>
      </c>
      <c r="D11" s="193">
        <v>25210</v>
      </c>
      <c r="E11" s="195">
        <f t="shared" si="2"/>
        <v>13.758404404133387</v>
      </c>
      <c r="F11" s="194">
        <v>14110</v>
      </c>
      <c r="G11" s="196">
        <v>16533</v>
      </c>
      <c r="H11" s="197">
        <f>IF(G11*F11=0,"",G11/F11*100-100)</f>
        <v>17.172218284904318</v>
      </c>
      <c r="I11" s="211">
        <f t="shared" si="0"/>
        <v>8677</v>
      </c>
      <c r="J11" s="211">
        <f t="shared" si="3"/>
        <v>87302</v>
      </c>
      <c r="L11" s="210"/>
    </row>
    <row r="12" spans="1:12" s="174" customFormat="1" ht="30" customHeight="1">
      <c r="A12" s="192" t="s">
        <v>155</v>
      </c>
      <c r="B12" s="193">
        <f aca="true" t="shared" si="5" ref="B12:H12">B13</f>
        <v>1613</v>
      </c>
      <c r="C12" s="198">
        <f t="shared" si="5"/>
        <v>9281</v>
      </c>
      <c r="D12" s="193">
        <f t="shared" si="5"/>
        <v>9359</v>
      </c>
      <c r="E12" s="195">
        <f t="shared" si="2"/>
        <v>0.8404266781596874</v>
      </c>
      <c r="F12" s="194">
        <f t="shared" si="5"/>
        <v>9021</v>
      </c>
      <c r="G12" s="196">
        <f t="shared" si="5"/>
        <v>9359</v>
      </c>
      <c r="H12" s="197">
        <f t="shared" si="5"/>
        <v>3.746812991907774</v>
      </c>
      <c r="I12" s="211">
        <f t="shared" si="0"/>
        <v>0</v>
      </c>
      <c r="J12" s="211">
        <f t="shared" si="3"/>
        <v>1613</v>
      </c>
      <c r="L12" s="210"/>
    </row>
    <row r="13" spans="1:12" s="174" customFormat="1" ht="30" customHeight="1">
      <c r="A13" s="199" t="s">
        <v>156</v>
      </c>
      <c r="B13" s="200">
        <f>'[3]A6全区社保基金收支情况表'!N17</f>
        <v>1613</v>
      </c>
      <c r="C13" s="201">
        <v>9281</v>
      </c>
      <c r="D13" s="200">
        <v>9359</v>
      </c>
      <c r="E13" s="202">
        <f t="shared" si="2"/>
        <v>0.8404266781596874</v>
      </c>
      <c r="F13" s="203">
        <v>9021</v>
      </c>
      <c r="G13" s="204">
        <v>9359</v>
      </c>
      <c r="H13" s="205">
        <f>IF(G13*F13=0,"",G13/F13*100-100)</f>
        <v>3.746812991907774</v>
      </c>
      <c r="I13" s="212">
        <f t="shared" si="0"/>
        <v>0</v>
      </c>
      <c r="J13" s="212">
        <f t="shared" si="3"/>
        <v>1613</v>
      </c>
      <c r="L13" s="210"/>
    </row>
    <row r="14" spans="1:10" s="449" customFormat="1" ht="37.5" customHeight="1">
      <c r="A14" s="722" t="s">
        <v>322</v>
      </c>
      <c r="B14" s="723"/>
      <c r="C14" s="723"/>
      <c r="D14" s="723"/>
      <c r="E14" s="723"/>
      <c r="F14" s="723"/>
      <c r="G14" s="723"/>
      <c r="H14" s="722"/>
      <c r="I14" s="722"/>
      <c r="J14" s="722"/>
    </row>
  </sheetData>
  <sheetProtection/>
  <mergeCells count="10">
    <mergeCell ref="A2:J2"/>
    <mergeCell ref="D4:E4"/>
    <mergeCell ref="G4:H4"/>
    <mergeCell ref="A14:J14"/>
    <mergeCell ref="A4:A5"/>
    <mergeCell ref="B4:B5"/>
    <mergeCell ref="C4:C5"/>
    <mergeCell ref="F4:F5"/>
    <mergeCell ref="I4:I5"/>
    <mergeCell ref="J4:J5"/>
  </mergeCells>
  <printOptions horizontalCentered="1"/>
  <pageMargins left="0.59" right="0.59" top="0.98" bottom="0.98" header="0.51" footer="0.51"/>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theme="9" tint="0.39998000860214233"/>
  </sheetPr>
  <dimension ref="A1:N39"/>
  <sheetViews>
    <sheetView showZeros="0" tabSelected="1" zoomScaleSheetLayoutView="8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E30" sqref="E30"/>
    </sheetView>
  </sheetViews>
  <sheetFormatPr defaultColWidth="9.00390625" defaultRowHeight="14.25"/>
  <cols>
    <col min="1" max="1" width="29.625" style="594" customWidth="1"/>
    <col min="2" max="2" width="11.25390625" style="594" hidden="1" customWidth="1"/>
    <col min="3" max="3" width="12.75390625" style="594" customWidth="1"/>
    <col min="4" max="4" width="12.75390625" style="595" customWidth="1"/>
    <col min="5" max="6" width="12.75390625" style="569" customWidth="1"/>
    <col min="7" max="16384" width="9.00390625" style="594" customWidth="1"/>
  </cols>
  <sheetData>
    <row r="1" spans="1:6" s="589" customFormat="1" ht="18.75" customHeight="1">
      <c r="A1" s="220" t="s">
        <v>3</v>
      </c>
      <c r="B1" s="213"/>
      <c r="C1" s="213"/>
      <c r="D1" s="498"/>
      <c r="E1" s="213"/>
      <c r="F1" s="213"/>
    </row>
    <row r="2" spans="1:6" s="590" customFormat="1" ht="26.25" customHeight="1">
      <c r="A2" s="627" t="s">
        <v>4</v>
      </c>
      <c r="B2" s="627"/>
      <c r="C2" s="627"/>
      <c r="D2" s="627"/>
      <c r="E2" s="627"/>
      <c r="F2" s="627"/>
    </row>
    <row r="3" spans="1:6" s="591" customFormat="1" ht="19.5" customHeight="1">
      <c r="A3" s="499"/>
      <c r="B3" s="499"/>
      <c r="C3" s="499"/>
      <c r="D3" s="500"/>
      <c r="E3" s="217"/>
      <c r="F3" s="444" t="s">
        <v>5</v>
      </c>
    </row>
    <row r="4" spans="1:6" s="592" customFormat="1" ht="22.5" customHeight="1">
      <c r="A4" s="632" t="s">
        <v>6</v>
      </c>
      <c r="B4" s="634" t="s">
        <v>7</v>
      </c>
      <c r="C4" s="634" t="s">
        <v>8</v>
      </c>
      <c r="D4" s="628" t="s">
        <v>9</v>
      </c>
      <c r="E4" s="629"/>
      <c r="F4" s="630"/>
    </row>
    <row r="5" spans="1:6" s="593" customFormat="1" ht="22.5" customHeight="1">
      <c r="A5" s="633"/>
      <c r="B5" s="634"/>
      <c r="C5" s="634" t="s">
        <v>10</v>
      </c>
      <c r="D5" s="291" t="s">
        <v>10</v>
      </c>
      <c r="E5" s="291" t="s">
        <v>11</v>
      </c>
      <c r="F5" s="224" t="s">
        <v>12</v>
      </c>
    </row>
    <row r="6" spans="1:6" s="591" customFormat="1" ht="18" customHeight="1">
      <c r="A6" s="596" t="s">
        <v>13</v>
      </c>
      <c r="B6" s="418">
        <f>SUM(B7:B19)</f>
        <v>523047</v>
      </c>
      <c r="C6" s="418">
        <f>SUM(C7:C19)</f>
        <v>590100</v>
      </c>
      <c r="D6" s="418">
        <f>SUM(D7:D19)</f>
        <v>590934</v>
      </c>
      <c r="E6" s="294">
        <f>D6/C6*100</f>
        <v>100.14133197763091</v>
      </c>
      <c r="F6" s="294">
        <f>D6/B6*100-100</f>
        <v>12.979139541953202</v>
      </c>
    </row>
    <row r="7" spans="1:6" s="591" customFormat="1" ht="18" customHeight="1">
      <c r="A7" s="597" t="s">
        <v>14</v>
      </c>
      <c r="B7" s="300">
        <v>266107</v>
      </c>
      <c r="C7" s="300">
        <v>326450</v>
      </c>
      <c r="D7" s="300">
        <v>325636</v>
      </c>
      <c r="E7" s="46">
        <f aca="true" t="shared" si="0" ref="E7:E27">D7/C7*100</f>
        <v>99.75065094195129</v>
      </c>
      <c r="F7" s="46">
        <f aca="true" t="shared" si="1" ref="F7:F27">D7/B7*100-100</f>
        <v>22.370324719004017</v>
      </c>
    </row>
    <row r="8" spans="1:6" s="591" customFormat="1" ht="18" customHeight="1">
      <c r="A8" s="597" t="s">
        <v>15</v>
      </c>
      <c r="B8" s="300">
        <v>18619</v>
      </c>
      <c r="C8" s="300">
        <v>300</v>
      </c>
      <c r="D8" s="300">
        <v>217</v>
      </c>
      <c r="E8" s="46">
        <f t="shared" si="0"/>
        <v>72.33333333333334</v>
      </c>
      <c r="F8" s="46">
        <f t="shared" si="1"/>
        <v>-98.83452387346259</v>
      </c>
    </row>
    <row r="9" spans="1:6" s="591" customFormat="1" ht="18" customHeight="1">
      <c r="A9" s="597" t="s">
        <v>16</v>
      </c>
      <c r="B9" s="300">
        <v>23851</v>
      </c>
      <c r="C9" s="300">
        <v>34050</v>
      </c>
      <c r="D9" s="300">
        <v>32930</v>
      </c>
      <c r="E9" s="46">
        <f t="shared" si="0"/>
        <v>96.71071953010279</v>
      </c>
      <c r="F9" s="46">
        <f t="shared" si="1"/>
        <v>38.065489916565355</v>
      </c>
    </row>
    <row r="10" spans="1:6" s="591" customFormat="1" ht="18" customHeight="1">
      <c r="A10" s="597" t="s">
        <v>17</v>
      </c>
      <c r="B10" s="300">
        <v>14298</v>
      </c>
      <c r="C10" s="300">
        <v>55400</v>
      </c>
      <c r="D10" s="300">
        <v>55630</v>
      </c>
      <c r="E10" s="46">
        <f t="shared" si="0"/>
        <v>100.41516245487365</v>
      </c>
      <c r="F10" s="46">
        <f t="shared" si="1"/>
        <v>289.07539516016226</v>
      </c>
    </row>
    <row r="11" spans="1:6" s="591" customFormat="1" ht="18" customHeight="1">
      <c r="A11" s="598" t="s">
        <v>18</v>
      </c>
      <c r="B11" s="300">
        <v>2279</v>
      </c>
      <c r="C11" s="300">
        <v>3240</v>
      </c>
      <c r="D11" s="300">
        <v>3215</v>
      </c>
      <c r="E11" s="46">
        <f t="shared" si="0"/>
        <v>99.22839506172839</v>
      </c>
      <c r="F11" s="46">
        <f t="shared" si="1"/>
        <v>41.07064501974551</v>
      </c>
    </row>
    <row r="12" spans="1:6" s="591" customFormat="1" ht="18" customHeight="1">
      <c r="A12" s="598" t="s">
        <v>19</v>
      </c>
      <c r="B12" s="300">
        <v>77848</v>
      </c>
      <c r="C12" s="300">
        <v>70600</v>
      </c>
      <c r="D12" s="300">
        <v>72811</v>
      </c>
      <c r="E12" s="46">
        <f t="shared" si="0"/>
        <v>103.13172804532577</v>
      </c>
      <c r="F12" s="46">
        <f t="shared" si="1"/>
        <v>-6.470301099578663</v>
      </c>
    </row>
    <row r="13" spans="1:14" s="591" customFormat="1" ht="18" customHeight="1">
      <c r="A13" s="598" t="s">
        <v>20</v>
      </c>
      <c r="B13" s="300">
        <v>8786</v>
      </c>
      <c r="C13" s="300">
        <v>10090</v>
      </c>
      <c r="D13" s="300">
        <v>10092</v>
      </c>
      <c r="E13" s="46">
        <f t="shared" si="0"/>
        <v>100.01982160555005</v>
      </c>
      <c r="F13" s="46">
        <f t="shared" si="1"/>
        <v>14.864557250170733</v>
      </c>
      <c r="K13" s="608"/>
      <c r="L13" s="608"/>
      <c r="M13" s="609"/>
      <c r="N13" s="609"/>
    </row>
    <row r="14" spans="1:6" s="591" customFormat="1" ht="18" customHeight="1">
      <c r="A14" s="598" t="s">
        <v>21</v>
      </c>
      <c r="B14" s="300">
        <v>7437</v>
      </c>
      <c r="C14" s="300">
        <v>10500</v>
      </c>
      <c r="D14" s="300">
        <v>10572</v>
      </c>
      <c r="E14" s="46">
        <f t="shared" si="0"/>
        <v>100.68571428571428</v>
      </c>
      <c r="F14" s="46">
        <f t="shared" si="1"/>
        <v>42.15409439290036</v>
      </c>
    </row>
    <row r="15" spans="1:6" s="591" customFormat="1" ht="18" customHeight="1">
      <c r="A15" s="598" t="s">
        <v>22</v>
      </c>
      <c r="B15" s="300">
        <v>53231</v>
      </c>
      <c r="C15" s="300">
        <v>51500</v>
      </c>
      <c r="D15" s="300">
        <v>51470</v>
      </c>
      <c r="E15" s="46">
        <f t="shared" si="0"/>
        <v>99.94174757281553</v>
      </c>
      <c r="F15" s="46">
        <f t="shared" si="1"/>
        <v>-3.308222652213928</v>
      </c>
    </row>
    <row r="16" spans="1:6" s="591" customFormat="1" ht="18" customHeight="1">
      <c r="A16" s="599" t="s">
        <v>23</v>
      </c>
      <c r="B16" s="300">
        <v>7344</v>
      </c>
      <c r="C16" s="300">
        <v>9800</v>
      </c>
      <c r="D16" s="300">
        <v>9831</v>
      </c>
      <c r="E16" s="46">
        <f t="shared" si="0"/>
        <v>100.31632653061224</v>
      </c>
      <c r="F16" s="46">
        <f t="shared" si="1"/>
        <v>33.86437908496731</v>
      </c>
    </row>
    <row r="17" spans="1:6" s="591" customFormat="1" ht="18" customHeight="1">
      <c r="A17" s="599" t="s">
        <v>24</v>
      </c>
      <c r="B17" s="300">
        <v>2507</v>
      </c>
      <c r="C17" s="300">
        <v>2510</v>
      </c>
      <c r="D17" s="300">
        <v>2572</v>
      </c>
      <c r="E17" s="46">
        <f t="shared" si="0"/>
        <v>102.47011952191234</v>
      </c>
      <c r="F17" s="46">
        <f t="shared" si="1"/>
        <v>2.592740327084158</v>
      </c>
    </row>
    <row r="18" spans="1:6" s="591" customFormat="1" ht="18" customHeight="1">
      <c r="A18" s="599" t="s">
        <v>25</v>
      </c>
      <c r="B18" s="300">
        <v>30074</v>
      </c>
      <c r="C18" s="300">
        <v>3500</v>
      </c>
      <c r="D18" s="300">
        <v>3544</v>
      </c>
      <c r="E18" s="46">
        <f t="shared" si="0"/>
        <v>101.25714285714287</v>
      </c>
      <c r="F18" s="46">
        <f t="shared" si="1"/>
        <v>-88.2157345215136</v>
      </c>
    </row>
    <row r="19" spans="1:7" s="591" customFormat="1" ht="18" customHeight="1">
      <c r="A19" s="598" t="s">
        <v>26</v>
      </c>
      <c r="B19" s="300">
        <v>10666</v>
      </c>
      <c r="C19" s="300">
        <v>12160</v>
      </c>
      <c r="D19" s="300">
        <v>12414</v>
      </c>
      <c r="E19" s="46">
        <f t="shared" si="0"/>
        <v>102.08881578947368</v>
      </c>
      <c r="F19" s="46">
        <f t="shared" si="1"/>
        <v>16.388524282767662</v>
      </c>
      <c r="G19" s="625"/>
    </row>
    <row r="20" spans="1:7" s="591" customFormat="1" ht="18" customHeight="1">
      <c r="A20" s="598" t="s">
        <v>27</v>
      </c>
      <c r="B20" s="300">
        <f>SUM(B21:B26)</f>
        <v>157123</v>
      </c>
      <c r="C20" s="300">
        <f>SUM(C21:C26)</f>
        <v>152450</v>
      </c>
      <c r="D20" s="300">
        <f>SUM(D21:D26)</f>
        <v>153666</v>
      </c>
      <c r="E20" s="46">
        <f t="shared" si="0"/>
        <v>100.79763857002295</v>
      </c>
      <c r="F20" s="46">
        <f t="shared" si="1"/>
        <v>-2.2001871145535574</v>
      </c>
      <c r="G20" s="626"/>
    </row>
    <row r="21" spans="1:7" s="591" customFormat="1" ht="18" customHeight="1">
      <c r="A21" s="598" t="s">
        <v>28</v>
      </c>
      <c r="B21" s="300">
        <v>86906</v>
      </c>
      <c r="C21" s="300">
        <v>77700</v>
      </c>
      <c r="D21" s="300">
        <v>80594</v>
      </c>
      <c r="E21" s="46">
        <f t="shared" si="0"/>
        <v>103.72458172458172</v>
      </c>
      <c r="F21" s="46">
        <f t="shared" si="1"/>
        <v>-7.2630198145122336</v>
      </c>
      <c r="G21" s="626"/>
    </row>
    <row r="22" spans="1:7" s="591" customFormat="1" ht="18" customHeight="1">
      <c r="A22" s="598" t="s">
        <v>29</v>
      </c>
      <c r="B22" s="300">
        <v>5814</v>
      </c>
      <c r="C22" s="300">
        <v>7450</v>
      </c>
      <c r="D22" s="300">
        <v>7476</v>
      </c>
      <c r="E22" s="46">
        <f t="shared" si="0"/>
        <v>100.34899328859059</v>
      </c>
      <c r="F22" s="46">
        <f t="shared" si="1"/>
        <v>28.58617131062951</v>
      </c>
      <c r="G22" s="626"/>
    </row>
    <row r="23" spans="1:7" s="591" customFormat="1" ht="18" customHeight="1">
      <c r="A23" s="598" t="s">
        <v>30</v>
      </c>
      <c r="B23" s="300">
        <v>7583</v>
      </c>
      <c r="C23" s="300">
        <v>14140</v>
      </c>
      <c r="D23" s="300">
        <v>13953</v>
      </c>
      <c r="E23" s="46">
        <f t="shared" si="0"/>
        <v>98.67751060820368</v>
      </c>
      <c r="F23" s="46">
        <f t="shared" si="1"/>
        <v>84.00369246999867</v>
      </c>
      <c r="G23" s="626"/>
    </row>
    <row r="24" spans="1:7" s="591" customFormat="1" ht="18" customHeight="1">
      <c r="A24" s="598" t="s">
        <v>31</v>
      </c>
      <c r="B24" s="300">
        <v>24500</v>
      </c>
      <c r="C24" s="300"/>
      <c r="D24" s="300">
        <v>0</v>
      </c>
      <c r="E24" s="46"/>
      <c r="F24" s="46"/>
      <c r="G24" s="626"/>
    </row>
    <row r="25" spans="1:7" s="591" customFormat="1" ht="18" customHeight="1">
      <c r="A25" s="598" t="s">
        <v>32</v>
      </c>
      <c r="B25" s="300">
        <v>30831</v>
      </c>
      <c r="C25" s="300">
        <v>49570</v>
      </c>
      <c r="D25" s="300">
        <v>47974</v>
      </c>
      <c r="E25" s="46">
        <f t="shared" si="0"/>
        <v>96.78031067177729</v>
      </c>
      <c r="F25" s="46">
        <f t="shared" si="1"/>
        <v>55.60312672310337</v>
      </c>
      <c r="G25" s="626"/>
    </row>
    <row r="26" spans="1:7" s="591" customFormat="1" ht="18" customHeight="1">
      <c r="A26" s="598" t="s">
        <v>33</v>
      </c>
      <c r="B26" s="300">
        <v>1489</v>
      </c>
      <c r="C26" s="300">
        <v>3590</v>
      </c>
      <c r="D26" s="300">
        <v>3669</v>
      </c>
      <c r="E26" s="46">
        <f t="shared" si="0"/>
        <v>102.20055710306406</v>
      </c>
      <c r="F26" s="46">
        <f t="shared" si="1"/>
        <v>146.4069845533915</v>
      </c>
      <c r="G26" s="626"/>
    </row>
    <row r="27" spans="1:7" s="591" customFormat="1" ht="18" customHeight="1">
      <c r="A27" s="600" t="s">
        <v>34</v>
      </c>
      <c r="B27" s="424">
        <f>B6+B20</f>
        <v>680170</v>
      </c>
      <c r="C27" s="424">
        <f>C6+C20</f>
        <v>742550</v>
      </c>
      <c r="D27" s="424">
        <f>D6+D20</f>
        <v>744600</v>
      </c>
      <c r="E27" s="46">
        <f t="shared" si="0"/>
        <v>100.27607568513905</v>
      </c>
      <c r="F27" s="46">
        <f t="shared" si="1"/>
        <v>9.472631842039476</v>
      </c>
      <c r="G27" s="626"/>
    </row>
    <row r="28" spans="1:7" s="591" customFormat="1" ht="18" customHeight="1">
      <c r="A28" s="601" t="s">
        <v>35</v>
      </c>
      <c r="B28" s="300">
        <f>B29</f>
        <v>133830</v>
      </c>
      <c r="C28" s="300">
        <f>C29</f>
        <v>123700</v>
      </c>
      <c r="D28" s="300">
        <f>D29</f>
        <v>123700</v>
      </c>
      <c r="E28" s="46"/>
      <c r="F28" s="46"/>
      <c r="G28" s="626"/>
    </row>
    <row r="29" spans="1:7" s="591" customFormat="1" ht="18" customHeight="1">
      <c r="A29" s="602" t="s">
        <v>36</v>
      </c>
      <c r="B29" s="300">
        <v>133830</v>
      </c>
      <c r="C29" s="300">
        <v>123700</v>
      </c>
      <c r="D29" s="300">
        <v>123700</v>
      </c>
      <c r="E29" s="46"/>
      <c r="F29" s="46"/>
      <c r="G29" s="626"/>
    </row>
    <row r="30" spans="1:7" s="591" customFormat="1" ht="18" customHeight="1">
      <c r="A30" s="601" t="s">
        <v>37</v>
      </c>
      <c r="B30" s="424">
        <f>SUM(B31:B36)</f>
        <v>155847</v>
      </c>
      <c r="C30" s="300">
        <f>SUM(C31:C36)</f>
        <v>180767</v>
      </c>
      <c r="D30" s="300">
        <f>SUM(D31:D36)</f>
        <v>182958</v>
      </c>
      <c r="E30" s="46"/>
      <c r="F30" s="46"/>
      <c r="G30" s="626"/>
    </row>
    <row r="31" spans="1:7" s="591" customFormat="1" ht="18" customHeight="1">
      <c r="A31" s="603" t="s">
        <v>38</v>
      </c>
      <c r="B31" s="300">
        <v>29890</v>
      </c>
      <c r="C31" s="300">
        <v>31689</v>
      </c>
      <c r="D31" s="300">
        <v>31689</v>
      </c>
      <c r="E31" s="46"/>
      <c r="F31" s="46"/>
      <c r="G31" s="626"/>
    </row>
    <row r="32" spans="1:7" s="591" customFormat="1" ht="18" customHeight="1">
      <c r="A32" s="603" t="s">
        <v>39</v>
      </c>
      <c r="B32" s="300">
        <v>56412</v>
      </c>
      <c r="C32" s="300">
        <v>78000</v>
      </c>
      <c r="D32" s="300">
        <v>78808</v>
      </c>
      <c r="E32" s="46"/>
      <c r="F32" s="46"/>
      <c r="G32" s="626"/>
    </row>
    <row r="33" spans="1:7" s="591" customFormat="1" ht="18" customHeight="1">
      <c r="A33" s="603" t="s">
        <v>40</v>
      </c>
      <c r="B33" s="300">
        <v>55530</v>
      </c>
      <c r="C33" s="300">
        <v>53430</v>
      </c>
      <c r="D33" s="300">
        <v>54813</v>
      </c>
      <c r="E33" s="46"/>
      <c r="F33" s="46"/>
      <c r="G33" s="626"/>
    </row>
    <row r="34" spans="1:7" s="591" customFormat="1" ht="18" customHeight="1">
      <c r="A34" s="603" t="s">
        <v>41</v>
      </c>
      <c r="B34" s="300">
        <v>1609</v>
      </c>
      <c r="C34" s="300">
        <v>2350</v>
      </c>
      <c r="D34" s="300">
        <v>2350</v>
      </c>
      <c r="E34" s="46"/>
      <c r="F34" s="46"/>
      <c r="G34" s="626"/>
    </row>
    <row r="35" spans="1:7" s="591" customFormat="1" ht="18" customHeight="1">
      <c r="A35" s="604" t="s">
        <v>42</v>
      </c>
      <c r="B35" s="300">
        <v>1618</v>
      </c>
      <c r="C35" s="300">
        <v>0</v>
      </c>
      <c r="D35" s="300"/>
      <c r="E35" s="46"/>
      <c r="F35" s="46"/>
      <c r="G35" s="626"/>
    </row>
    <row r="36" spans="1:7" s="591" customFormat="1" ht="18" customHeight="1">
      <c r="A36" s="605" t="s">
        <v>43</v>
      </c>
      <c r="B36" s="300">
        <v>10788</v>
      </c>
      <c r="C36" s="300">
        <v>15298</v>
      </c>
      <c r="D36" s="300">
        <v>15298</v>
      </c>
      <c r="E36" s="46"/>
      <c r="F36" s="46"/>
      <c r="G36" s="626"/>
    </row>
    <row r="37" spans="1:7" s="591" customFormat="1" ht="18" customHeight="1">
      <c r="A37" s="606" t="s">
        <v>44</v>
      </c>
      <c r="B37" s="252">
        <f>B27+B28+B30</f>
        <v>969847</v>
      </c>
      <c r="C37" s="252">
        <f>C27+C28+C30</f>
        <v>1047017</v>
      </c>
      <c r="D37" s="252">
        <f>D27+D28+D30</f>
        <v>1051258</v>
      </c>
      <c r="E37" s="253"/>
      <c r="F37" s="253"/>
      <c r="G37" s="626"/>
    </row>
    <row r="38" spans="1:7" ht="19.5" customHeight="1">
      <c r="A38" s="631" t="s">
        <v>45</v>
      </c>
      <c r="B38" s="631"/>
      <c r="C38" s="631"/>
      <c r="D38" s="631"/>
      <c r="E38" s="631"/>
      <c r="F38" s="631"/>
      <c r="G38" s="607"/>
    </row>
    <row r="39" spans="1:7" ht="15.75">
      <c r="A39" s="607"/>
      <c r="B39" s="607"/>
      <c r="C39" s="607"/>
      <c r="D39" s="497"/>
      <c r="E39" s="218"/>
      <c r="F39" s="218"/>
      <c r="G39" s="607"/>
    </row>
  </sheetData>
  <sheetProtection/>
  <mergeCells count="6">
    <mergeCell ref="A2:F2"/>
    <mergeCell ref="D4:F4"/>
    <mergeCell ref="A38:F38"/>
    <mergeCell ref="A4:A5"/>
    <mergeCell ref="B4:B5"/>
    <mergeCell ref="C4:C5"/>
  </mergeCells>
  <printOptions horizontalCentered="1"/>
  <pageMargins left="0.75" right="0.75" top="0.79" bottom="0.79" header="0.51" footer="0.51"/>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theme="6" tint="0.39998000860214233"/>
    <pageSetUpPr fitToPage="1"/>
  </sheetPr>
  <dimension ref="A1:H29"/>
  <sheetViews>
    <sheetView showZeros="0" zoomScalePageLayoutView="0" workbookViewId="0" topLeftCell="A1">
      <pane xSplit="1" ySplit="4"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20.625" style="127" customWidth="1"/>
    <col min="2" max="2" width="7.75390625" style="128" customWidth="1"/>
    <col min="3" max="3" width="7.75390625" style="129" customWidth="1"/>
    <col min="4" max="4" width="7.75390625" style="130" customWidth="1"/>
    <col min="5" max="5" width="20.625" style="131" customWidth="1"/>
    <col min="6" max="8" width="7.75390625" style="128" customWidth="1"/>
    <col min="9" max="16384" width="9.00390625" style="127" customWidth="1"/>
  </cols>
  <sheetData>
    <row r="1" spans="1:2" ht="19.5" customHeight="1">
      <c r="A1" s="132" t="s">
        <v>323</v>
      </c>
      <c r="B1" s="133"/>
    </row>
    <row r="2" spans="1:8" ht="31.5" customHeight="1">
      <c r="A2" s="678" t="s">
        <v>324</v>
      </c>
      <c r="B2" s="678"/>
      <c r="C2" s="678"/>
      <c r="D2" s="678"/>
      <c r="E2" s="678"/>
      <c r="F2" s="678"/>
      <c r="G2" s="678"/>
      <c r="H2" s="678"/>
    </row>
    <row r="3" spans="7:8" ht="21" customHeight="1">
      <c r="G3" s="679" t="s">
        <v>160</v>
      </c>
      <c r="H3" s="679"/>
    </row>
    <row r="4" spans="1:8" s="125" customFormat="1" ht="47.25" customHeight="1">
      <c r="A4" s="134" t="s">
        <v>161</v>
      </c>
      <c r="B4" s="134" t="s">
        <v>163</v>
      </c>
      <c r="C4" s="135" t="s">
        <v>325</v>
      </c>
      <c r="D4" s="136" t="s">
        <v>148</v>
      </c>
      <c r="E4" s="134" t="s">
        <v>164</v>
      </c>
      <c r="F4" s="134" t="s">
        <v>163</v>
      </c>
      <c r="G4" s="137" t="s">
        <v>325</v>
      </c>
      <c r="H4" s="134" t="s">
        <v>148</v>
      </c>
    </row>
    <row r="5" spans="1:8" s="126" customFormat="1" ht="24.75" customHeight="1">
      <c r="A5" s="138" t="s">
        <v>165</v>
      </c>
      <c r="B5" s="139">
        <v>2684</v>
      </c>
      <c r="C5" s="139">
        <v>2650</v>
      </c>
      <c r="D5" s="140">
        <f>C5/B5*100-100</f>
        <v>-1.266766020864381</v>
      </c>
      <c r="E5" s="141" t="s">
        <v>48</v>
      </c>
      <c r="F5" s="142">
        <v>0</v>
      </c>
      <c r="G5" s="142">
        <v>0</v>
      </c>
      <c r="H5" s="143"/>
    </row>
    <row r="6" spans="1:8" s="126" customFormat="1" ht="24.75" customHeight="1">
      <c r="A6" s="144" t="s">
        <v>166</v>
      </c>
      <c r="B6" s="145"/>
      <c r="C6" s="146"/>
      <c r="D6" s="143"/>
      <c r="E6" s="147" t="s">
        <v>167</v>
      </c>
      <c r="F6" s="148"/>
      <c r="G6" s="148"/>
      <c r="H6" s="143"/>
    </row>
    <row r="7" spans="1:8" s="126" customFormat="1" ht="24.75" customHeight="1">
      <c r="A7" s="149"/>
      <c r="B7" s="150">
        <v>0</v>
      </c>
      <c r="C7" s="151">
        <v>0</v>
      </c>
      <c r="D7" s="143"/>
      <c r="E7" s="147" t="s">
        <v>168</v>
      </c>
      <c r="F7" s="148">
        <v>2783</v>
      </c>
      <c r="G7" s="148">
        <v>2700</v>
      </c>
      <c r="H7" s="143">
        <f>G7/F7*100-100</f>
        <v>-2.982393100970171</v>
      </c>
    </row>
    <row r="8" spans="1:8" s="126" customFormat="1" ht="24.75" customHeight="1">
      <c r="A8" s="144"/>
      <c r="B8" s="150">
        <v>0</v>
      </c>
      <c r="C8" s="151">
        <v>0</v>
      </c>
      <c r="D8" s="143"/>
      <c r="E8" s="147" t="s">
        <v>169</v>
      </c>
      <c r="F8" s="148">
        <v>0</v>
      </c>
      <c r="G8" s="148">
        <v>0</v>
      </c>
      <c r="H8" s="143"/>
    </row>
    <row r="9" spans="1:8" s="126" customFormat="1" ht="24.75" customHeight="1">
      <c r="A9" s="144"/>
      <c r="B9" s="150">
        <v>0</v>
      </c>
      <c r="C9" s="151">
        <v>0</v>
      </c>
      <c r="D9" s="143"/>
      <c r="E9" s="147" t="s">
        <v>170</v>
      </c>
      <c r="F9" s="148">
        <v>0</v>
      </c>
      <c r="G9" s="148">
        <v>0</v>
      </c>
      <c r="H9" s="143"/>
    </row>
    <row r="10" spans="1:8" s="126" customFormat="1" ht="24.75" customHeight="1">
      <c r="A10" s="144"/>
      <c r="B10" s="150">
        <v>0</v>
      </c>
      <c r="C10" s="151">
        <v>0</v>
      </c>
      <c r="D10" s="143"/>
      <c r="E10" s="147" t="s">
        <v>171</v>
      </c>
      <c r="F10" s="148"/>
      <c r="G10" s="148"/>
      <c r="H10" s="143"/>
    </row>
    <row r="11" spans="1:8" s="126" customFormat="1" ht="24.75" customHeight="1">
      <c r="A11" s="144"/>
      <c r="B11" s="150">
        <v>0</v>
      </c>
      <c r="C11" s="151">
        <v>0</v>
      </c>
      <c r="D11" s="143"/>
      <c r="E11" s="147" t="s">
        <v>172</v>
      </c>
      <c r="F11" s="148"/>
      <c r="G11" s="148"/>
      <c r="H11" s="143"/>
    </row>
    <row r="12" spans="1:8" s="126" customFormat="1" ht="24.75" customHeight="1">
      <c r="A12" s="144"/>
      <c r="B12" s="150">
        <v>0</v>
      </c>
      <c r="C12" s="151">
        <v>0</v>
      </c>
      <c r="D12" s="143"/>
      <c r="E12" s="147" t="s">
        <v>173</v>
      </c>
      <c r="F12" s="148"/>
      <c r="G12" s="148"/>
      <c r="H12" s="143"/>
    </row>
    <row r="13" spans="1:8" s="126" customFormat="1" ht="24.75" customHeight="1">
      <c r="A13" s="144"/>
      <c r="B13" s="150">
        <v>0</v>
      </c>
      <c r="C13" s="151">
        <v>0</v>
      </c>
      <c r="D13" s="143"/>
      <c r="E13" s="147" t="s">
        <v>174</v>
      </c>
      <c r="F13" s="148"/>
      <c r="G13" s="148"/>
      <c r="H13" s="143"/>
    </row>
    <row r="14" spans="1:8" s="126" customFormat="1" ht="24.75" customHeight="1">
      <c r="A14" s="144"/>
      <c r="B14" s="150">
        <v>0</v>
      </c>
      <c r="C14" s="151">
        <v>0</v>
      </c>
      <c r="D14" s="143"/>
      <c r="E14" s="147" t="s">
        <v>175</v>
      </c>
      <c r="F14" s="148"/>
      <c r="G14" s="143"/>
      <c r="H14" s="143"/>
    </row>
    <row r="15" spans="1:8" s="126" customFormat="1" ht="24.75" customHeight="1">
      <c r="A15" s="144"/>
      <c r="B15" s="150">
        <v>0</v>
      </c>
      <c r="C15" s="151">
        <v>0</v>
      </c>
      <c r="D15" s="143"/>
      <c r="E15" s="147" t="s">
        <v>176</v>
      </c>
      <c r="F15" s="148"/>
      <c r="G15" s="148"/>
      <c r="H15" s="143"/>
    </row>
    <row r="16" spans="1:8" s="126" customFormat="1" ht="24.75" customHeight="1">
      <c r="A16" s="144"/>
      <c r="B16" s="150">
        <v>0</v>
      </c>
      <c r="C16" s="151">
        <v>0</v>
      </c>
      <c r="D16" s="143"/>
      <c r="E16" s="147" t="s">
        <v>177</v>
      </c>
      <c r="F16" s="148"/>
      <c r="G16" s="148"/>
      <c r="H16" s="143"/>
    </row>
    <row r="17" spans="1:8" s="126" customFormat="1" ht="24.75" customHeight="1">
      <c r="A17" s="152" t="s">
        <v>178</v>
      </c>
      <c r="B17" s="153">
        <f>SUM(B5:B16)</f>
        <v>2684</v>
      </c>
      <c r="C17" s="154">
        <f>SUM(C5:C16)</f>
        <v>2650</v>
      </c>
      <c r="D17" s="143">
        <f>C17/B17*100-100</f>
        <v>-1.266766020864381</v>
      </c>
      <c r="E17" s="155" t="s">
        <v>179</v>
      </c>
      <c r="F17" s="156">
        <f>SUM(F5:F16)</f>
        <v>2783</v>
      </c>
      <c r="G17" s="156">
        <f>SUM(G5:G16)</f>
        <v>2700</v>
      </c>
      <c r="H17" s="143">
        <f>G17/F17*100-100</f>
        <v>-2.982393100970171</v>
      </c>
    </row>
    <row r="18" spans="1:8" s="126" customFormat="1" ht="24.75" customHeight="1">
      <c r="A18" s="144" t="s">
        <v>180</v>
      </c>
      <c r="B18" s="151">
        <v>310</v>
      </c>
      <c r="C18" s="151">
        <v>211</v>
      </c>
      <c r="D18" s="143"/>
      <c r="E18" s="147" t="s">
        <v>181</v>
      </c>
      <c r="F18" s="148"/>
      <c r="G18" s="148">
        <v>0</v>
      </c>
      <c r="H18" s="157"/>
    </row>
    <row r="19" spans="1:8" s="126" customFormat="1" ht="24.75" customHeight="1">
      <c r="A19" s="158"/>
      <c r="B19" s="159"/>
      <c r="C19" s="151"/>
      <c r="D19" s="143"/>
      <c r="E19" s="160" t="s">
        <v>182</v>
      </c>
      <c r="F19" s="151">
        <v>211</v>
      </c>
      <c r="G19" s="151">
        <v>161</v>
      </c>
      <c r="H19" s="143"/>
    </row>
    <row r="20" spans="1:8" s="126" customFormat="1" ht="24.75" customHeight="1">
      <c r="A20" s="161" t="s">
        <v>183</v>
      </c>
      <c r="B20" s="162">
        <f>B17+B18+B19</f>
        <v>2994</v>
      </c>
      <c r="C20" s="163">
        <f>C17+C18+C19</f>
        <v>2861</v>
      </c>
      <c r="D20" s="164"/>
      <c r="E20" s="165" t="s">
        <v>184</v>
      </c>
      <c r="F20" s="166">
        <f>F17+F18+F19</f>
        <v>2994</v>
      </c>
      <c r="G20" s="166">
        <f>G17+G18+G19</f>
        <v>2861</v>
      </c>
      <c r="H20" s="164"/>
    </row>
    <row r="21" spans="1:7" ht="25.5" customHeight="1">
      <c r="A21" s="448" t="s">
        <v>326</v>
      </c>
      <c r="B21" s="168"/>
      <c r="C21" s="169"/>
      <c r="D21" s="170"/>
      <c r="E21" s="171"/>
      <c r="F21" s="168"/>
      <c r="G21" s="168"/>
    </row>
    <row r="22" spans="1:7" ht="15.75">
      <c r="A22" s="167"/>
      <c r="B22" s="168"/>
      <c r="C22" s="169"/>
      <c r="D22" s="170"/>
      <c r="E22" s="171"/>
      <c r="F22" s="168"/>
      <c r="G22" s="168"/>
    </row>
    <row r="23" spans="1:7" ht="15.75">
      <c r="A23" s="167"/>
      <c r="B23" s="168"/>
      <c r="C23" s="169"/>
      <c r="D23" s="170"/>
      <c r="E23" s="171"/>
      <c r="F23" s="168"/>
      <c r="G23" s="168"/>
    </row>
    <row r="24" spans="1:7" ht="15.75">
      <c r="A24" s="167"/>
      <c r="B24" s="168"/>
      <c r="C24" s="169"/>
      <c r="D24" s="170"/>
      <c r="E24" s="171"/>
      <c r="F24" s="168"/>
      <c r="G24" s="168"/>
    </row>
    <row r="25" spans="1:7" ht="15.75">
      <c r="A25" s="167"/>
      <c r="B25" s="168"/>
      <c r="C25" s="169"/>
      <c r="D25" s="170"/>
      <c r="E25" s="171"/>
      <c r="F25" s="168"/>
      <c r="G25" s="168"/>
    </row>
    <row r="26" spans="1:7" ht="15.75">
      <c r="A26" s="167"/>
      <c r="B26" s="168"/>
      <c r="C26" s="169"/>
      <c r="D26" s="170"/>
      <c r="E26" s="171"/>
      <c r="F26" s="168"/>
      <c r="G26" s="168"/>
    </row>
    <row r="27" spans="1:7" ht="15.75">
      <c r="A27" s="167"/>
      <c r="B27" s="168"/>
      <c r="C27" s="169"/>
      <c r="D27" s="170"/>
      <c r="E27" s="171"/>
      <c r="F27" s="168"/>
      <c r="G27" s="168"/>
    </row>
    <row r="28" spans="1:7" ht="15.75">
      <c r="A28" s="167"/>
      <c r="B28" s="168"/>
      <c r="C28" s="169"/>
      <c r="D28" s="170"/>
      <c r="E28" s="171"/>
      <c r="F28" s="168"/>
      <c r="G28" s="168"/>
    </row>
    <row r="29" spans="1:7" ht="15.75">
      <c r="A29" s="167"/>
      <c r="B29" s="168"/>
      <c r="C29" s="169"/>
      <c r="D29" s="170"/>
      <c r="E29" s="171"/>
      <c r="F29" s="168"/>
      <c r="G29" s="168"/>
    </row>
  </sheetData>
  <sheetProtection/>
  <mergeCells count="2">
    <mergeCell ref="A2:H2"/>
    <mergeCell ref="G3:H3"/>
  </mergeCells>
  <printOptions horizontalCentered="1"/>
  <pageMargins left="0.59" right="0.59" top="0.98" bottom="0.98" header="0.39" footer="0.59"/>
  <pageSetup fitToHeight="1" fitToWidth="1" horizontalDpi="600" verticalDpi="600" orientation="portrait" paperSize="9" scale="96"/>
</worksheet>
</file>

<file path=xl/worksheets/sheet31.xml><?xml version="1.0" encoding="utf-8"?>
<worksheet xmlns="http://schemas.openxmlformats.org/spreadsheetml/2006/main" xmlns:r="http://schemas.openxmlformats.org/officeDocument/2006/relationships">
  <sheetPr>
    <tabColor theme="6" tint="0.39998000860214233"/>
  </sheetPr>
  <dimension ref="A1:H10"/>
  <sheetViews>
    <sheetView zoomScalePageLayoutView="0" workbookViewId="0" topLeftCell="A1">
      <selection activeCell="A1" sqref="A1"/>
    </sheetView>
  </sheetViews>
  <sheetFormatPr defaultColWidth="9.00390625" defaultRowHeight="14.25"/>
  <cols>
    <col min="1" max="1" width="16.625" style="441" customWidth="1"/>
    <col min="2" max="2" width="16.625" style="0" customWidth="1"/>
    <col min="3" max="8" width="8.125" style="0" customWidth="1"/>
  </cols>
  <sheetData>
    <row r="1" ht="23.25" customHeight="1">
      <c r="A1" s="442" t="s">
        <v>327</v>
      </c>
    </row>
    <row r="2" spans="1:8" ht="58.5" customHeight="1">
      <c r="A2" s="627" t="s">
        <v>328</v>
      </c>
      <c r="B2" s="627"/>
      <c r="C2" s="627"/>
      <c r="D2" s="627"/>
      <c r="E2" s="627"/>
      <c r="F2" s="627"/>
      <c r="G2" s="627"/>
      <c r="H2" s="627"/>
    </row>
    <row r="3" spans="1:8" ht="16.5" customHeight="1">
      <c r="A3" s="443"/>
      <c r="B3" s="443"/>
      <c r="C3" s="443"/>
      <c r="D3" s="443"/>
      <c r="E3" s="443"/>
      <c r="F3" s="443"/>
      <c r="G3" s="652" t="s">
        <v>5</v>
      </c>
      <c r="H3" s="652"/>
    </row>
    <row r="4" spans="1:8" ht="49.5" customHeight="1">
      <c r="A4" s="680" t="s">
        <v>190</v>
      </c>
      <c r="B4" s="680" t="s">
        <v>329</v>
      </c>
      <c r="C4" s="680" t="s">
        <v>330</v>
      </c>
      <c r="D4" s="680"/>
      <c r="E4" s="680"/>
      <c r="F4" s="680" t="s">
        <v>331</v>
      </c>
      <c r="G4" s="680"/>
      <c r="H4" s="680"/>
    </row>
    <row r="5" spans="1:8" ht="49.5" customHeight="1">
      <c r="A5" s="680"/>
      <c r="B5" s="680"/>
      <c r="C5" s="445" t="s">
        <v>192</v>
      </c>
      <c r="D5" s="445" t="s">
        <v>193</v>
      </c>
      <c r="E5" s="445" t="s">
        <v>194</v>
      </c>
      <c r="F5" s="445" t="s">
        <v>192</v>
      </c>
      <c r="G5" s="445" t="s">
        <v>193</v>
      </c>
      <c r="H5" s="445" t="s">
        <v>194</v>
      </c>
    </row>
    <row r="6" spans="1:8" ht="49.5" customHeight="1">
      <c r="A6" s="446"/>
      <c r="B6" s="446"/>
      <c r="C6" s="446"/>
      <c r="D6" s="446"/>
      <c r="E6" s="446"/>
      <c r="F6" s="446"/>
      <c r="G6" s="446"/>
      <c r="H6" s="446"/>
    </row>
    <row r="7" spans="1:8" ht="49.5" customHeight="1">
      <c r="A7" s="683" t="s">
        <v>332</v>
      </c>
      <c r="B7" s="684"/>
      <c r="C7" s="680" t="s">
        <v>196</v>
      </c>
      <c r="D7" s="680"/>
      <c r="E7" s="680"/>
      <c r="F7" s="680" t="s">
        <v>197</v>
      </c>
      <c r="G7" s="680"/>
      <c r="H7" s="680"/>
    </row>
    <row r="8" spans="1:8" ht="49.5" customHeight="1">
      <c r="A8" s="685"/>
      <c r="B8" s="686"/>
      <c r="C8" s="445" t="s">
        <v>198</v>
      </c>
      <c r="D8" s="445" t="s">
        <v>199</v>
      </c>
      <c r="E8" s="445" t="s">
        <v>200</v>
      </c>
      <c r="F8" s="445" t="s">
        <v>198</v>
      </c>
      <c r="G8" s="447" t="s">
        <v>199</v>
      </c>
      <c r="H8" s="447" t="s">
        <v>200</v>
      </c>
    </row>
    <row r="9" spans="1:8" ht="50.25" customHeight="1">
      <c r="A9" s="680"/>
      <c r="B9" s="680"/>
      <c r="C9" s="446"/>
      <c r="D9" s="446"/>
      <c r="E9" s="446"/>
      <c r="F9" s="446"/>
      <c r="G9" s="446"/>
      <c r="H9" s="446"/>
    </row>
    <row r="10" spans="1:8" ht="33" customHeight="1">
      <c r="A10" s="728" t="s">
        <v>333</v>
      </c>
      <c r="B10" s="728"/>
      <c r="C10" s="728"/>
      <c r="D10" s="728"/>
      <c r="E10" s="728"/>
      <c r="F10" s="728"/>
      <c r="G10" s="728"/>
      <c r="H10" s="728"/>
    </row>
  </sheetData>
  <sheetProtection/>
  <mergeCells count="11">
    <mergeCell ref="A9:B9"/>
    <mergeCell ref="A10:H10"/>
    <mergeCell ref="A4:A5"/>
    <mergeCell ref="B4:B5"/>
    <mergeCell ref="A7:B8"/>
    <mergeCell ref="A2:H2"/>
    <mergeCell ref="G3:H3"/>
    <mergeCell ref="C4:E4"/>
    <mergeCell ref="F4:H4"/>
    <mergeCell ref="C7:E7"/>
    <mergeCell ref="F7:H7"/>
  </mergeCells>
  <printOptions/>
  <pageMargins left="0.7" right="0.7" top="0.75" bottom="0.75" header="0.3" footer="0.3"/>
  <pageSetup horizontalDpi="600" verticalDpi="600" orientation="portrait" paperSize="9"/>
</worksheet>
</file>

<file path=xl/worksheets/sheet32.xml><?xml version="1.0" encoding="utf-8"?>
<worksheet xmlns="http://schemas.openxmlformats.org/spreadsheetml/2006/main" xmlns:r="http://schemas.openxmlformats.org/officeDocument/2006/relationships">
  <sheetPr>
    <tabColor theme="5" tint="0.39998000860214233"/>
  </sheetPr>
  <dimension ref="A7:G29"/>
  <sheetViews>
    <sheetView showZeros="0" zoomScalePageLayoutView="0" workbookViewId="0" topLeftCell="A1">
      <selection activeCell="A33" sqref="A33"/>
    </sheetView>
  </sheetViews>
  <sheetFormatPr defaultColWidth="9.00390625" defaultRowHeight="14.25"/>
  <cols>
    <col min="1" max="1" width="82.75390625" style="435" customWidth="1"/>
    <col min="2" max="16384" width="9.00390625" style="435" customWidth="1"/>
  </cols>
  <sheetData>
    <row r="1" ht="18.75" customHeight="1"/>
    <row r="2" ht="26.25" customHeight="1"/>
    <row r="3" ht="19.5" customHeight="1"/>
    <row r="4" s="434" customFormat="1" ht="22.5" customHeight="1"/>
    <row r="5" s="434" customFormat="1" ht="22.5" customHeight="1"/>
    <row r="6" ht="21.75" customHeight="1"/>
    <row r="7" ht="45.75">
      <c r="A7" s="436"/>
    </row>
    <row r="8" ht="46.5">
      <c r="A8" s="437" t="s">
        <v>334</v>
      </c>
    </row>
    <row r="9" ht="46.5">
      <c r="A9" s="438"/>
    </row>
    <row r="10" ht="46.5">
      <c r="A10" s="437" t="s">
        <v>335</v>
      </c>
    </row>
    <row r="11" ht="45">
      <c r="A11" s="439"/>
    </row>
    <row r="19" spans="1:7" ht="15.75">
      <c r="A19" s="440"/>
      <c r="B19" s="440"/>
      <c r="C19" s="440"/>
      <c r="D19" s="440"/>
      <c r="E19" s="440"/>
      <c r="F19" s="440"/>
      <c r="G19" s="440"/>
    </row>
    <row r="20" spans="1:7" ht="15.75">
      <c r="A20" s="440"/>
      <c r="B20" s="440"/>
      <c r="C20" s="440"/>
      <c r="D20" s="440"/>
      <c r="E20" s="440"/>
      <c r="F20" s="440"/>
      <c r="G20" s="440"/>
    </row>
    <row r="21" spans="1:7" ht="15.75">
      <c r="A21" s="440"/>
      <c r="B21" s="440"/>
      <c r="C21" s="440"/>
      <c r="D21" s="440"/>
      <c r="E21" s="440"/>
      <c r="F21" s="440"/>
      <c r="G21" s="440"/>
    </row>
    <row r="22" spans="1:7" ht="15.75">
      <c r="A22" s="440"/>
      <c r="B22" s="440"/>
      <c r="C22" s="440"/>
      <c r="D22" s="440"/>
      <c r="E22" s="440"/>
      <c r="F22" s="440"/>
      <c r="G22" s="440"/>
    </row>
    <row r="23" spans="1:7" ht="15.75">
      <c r="A23" s="440"/>
      <c r="B23" s="440"/>
      <c r="C23" s="440"/>
      <c r="D23" s="440"/>
      <c r="E23" s="440"/>
      <c r="F23" s="440"/>
      <c r="G23" s="440"/>
    </row>
    <row r="24" spans="1:7" ht="15.75">
      <c r="A24" s="440"/>
      <c r="B24" s="440"/>
      <c r="C24" s="440"/>
      <c r="D24" s="440"/>
      <c r="E24" s="440"/>
      <c r="F24" s="440"/>
      <c r="G24" s="440"/>
    </row>
    <row r="25" spans="1:7" ht="15.75">
      <c r="A25" s="440"/>
      <c r="B25" s="440"/>
      <c r="C25" s="440"/>
      <c r="D25" s="440"/>
      <c r="E25" s="440"/>
      <c r="F25" s="440"/>
      <c r="G25" s="440"/>
    </row>
    <row r="26" spans="1:7" ht="15.75">
      <c r="A26" s="440"/>
      <c r="B26" s="440"/>
      <c r="C26" s="440"/>
      <c r="D26" s="440"/>
      <c r="E26" s="440"/>
      <c r="F26" s="440"/>
      <c r="G26" s="440"/>
    </row>
    <row r="27" spans="1:7" ht="15.75">
      <c r="A27" s="440"/>
      <c r="B27" s="440"/>
      <c r="C27" s="440"/>
      <c r="D27" s="440"/>
      <c r="E27" s="440"/>
      <c r="F27" s="440"/>
      <c r="G27" s="440"/>
    </row>
    <row r="28" spans="1:7" ht="15.75">
      <c r="A28" s="440"/>
      <c r="B28" s="440"/>
      <c r="C28" s="440"/>
      <c r="D28" s="440"/>
      <c r="E28" s="440"/>
      <c r="F28" s="440"/>
      <c r="G28" s="440"/>
    </row>
    <row r="29" spans="1:7" ht="15.75">
      <c r="A29" s="440"/>
      <c r="B29" s="440"/>
      <c r="C29" s="440"/>
      <c r="D29" s="440"/>
      <c r="E29" s="440"/>
      <c r="F29" s="440"/>
      <c r="G29" s="440"/>
    </row>
  </sheetData>
  <sheetProtection/>
  <printOptions/>
  <pageMargins left="0.75" right="0.75" top="1" bottom="1" header="0.5" footer="0.5"/>
  <pageSetup horizontalDpi="600" verticalDpi="600" orientation="portrait" paperSize="9"/>
</worksheet>
</file>

<file path=xl/worksheets/sheet33.xml><?xml version="1.0" encoding="utf-8"?>
<worksheet xmlns="http://schemas.openxmlformats.org/spreadsheetml/2006/main" xmlns:r="http://schemas.openxmlformats.org/officeDocument/2006/relationships">
  <sheetPr>
    <tabColor theme="5" tint="0.39998000860214233"/>
  </sheetPr>
  <dimension ref="A2:A2"/>
  <sheetViews>
    <sheetView zoomScaleSheetLayoutView="100" zoomScalePageLayoutView="0" workbookViewId="0" topLeftCell="A1">
      <selection activeCell="A2" sqref="A2"/>
    </sheetView>
  </sheetViews>
  <sheetFormatPr defaultColWidth="9.00390625" defaultRowHeight="14.25"/>
  <sheetData>
    <row r="2" ht="14.25">
      <c r="A2" t="s">
        <v>203</v>
      </c>
    </row>
  </sheetData>
  <sheetProtection/>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sheetPr>
    <tabColor theme="5" tint="0.39998000860214233"/>
  </sheetPr>
  <dimension ref="A1:D40"/>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8" sqref="D8"/>
    </sheetView>
  </sheetViews>
  <sheetFormatPr defaultColWidth="9.00390625" defaultRowHeight="14.25"/>
  <cols>
    <col min="1" max="1" width="30.875" style="405" customWidth="1"/>
    <col min="2" max="2" width="16.25390625" style="406" customWidth="1"/>
    <col min="3" max="3" width="16.25390625" style="407" customWidth="1"/>
    <col min="4" max="4" width="16.25390625" style="406" customWidth="1"/>
    <col min="5" max="16384" width="9.00390625" style="405" customWidth="1"/>
  </cols>
  <sheetData>
    <row r="1" spans="1:4" s="399" customFormat="1" ht="18.75" customHeight="1">
      <c r="A1" s="408" t="s">
        <v>336</v>
      </c>
      <c r="B1" s="409"/>
      <c r="C1" s="410"/>
      <c r="D1" s="409"/>
    </row>
    <row r="2" spans="1:4" s="400" customFormat="1" ht="26.25" customHeight="1">
      <c r="A2" s="729" t="s">
        <v>337</v>
      </c>
      <c r="B2" s="729"/>
      <c r="C2" s="729"/>
      <c r="D2" s="729"/>
    </row>
    <row r="3" spans="1:4" s="401" customFormat="1" ht="19.5" customHeight="1">
      <c r="A3" s="411"/>
      <c r="B3" s="412"/>
      <c r="C3" s="413"/>
      <c r="D3" s="414" t="s">
        <v>5</v>
      </c>
    </row>
    <row r="4" spans="1:4" s="402" customFormat="1" ht="22.5" customHeight="1">
      <c r="A4" s="732" t="s">
        <v>6</v>
      </c>
      <c r="B4" s="734" t="s">
        <v>9</v>
      </c>
      <c r="C4" s="730" t="s">
        <v>296</v>
      </c>
      <c r="D4" s="731"/>
    </row>
    <row r="5" spans="1:4" s="403" customFormat="1" ht="22.5" customHeight="1">
      <c r="A5" s="733"/>
      <c r="B5" s="735"/>
      <c r="C5" s="416" t="s">
        <v>10</v>
      </c>
      <c r="D5" s="415" t="s">
        <v>12</v>
      </c>
    </row>
    <row r="6" spans="1:4" s="401" customFormat="1" ht="18" customHeight="1">
      <c r="A6" s="417" t="s">
        <v>13</v>
      </c>
      <c r="B6" s="418">
        <f>SUM(B7:B20)</f>
        <v>335678.86467329995</v>
      </c>
      <c r="C6" s="418">
        <f>SUM(C7:C20)</f>
        <v>337130</v>
      </c>
      <c r="D6" s="419">
        <f>C6/B6*100-100</f>
        <v>0.43229868764969126</v>
      </c>
    </row>
    <row r="7" spans="1:4" s="401" customFormat="1" ht="18" customHeight="1">
      <c r="A7" s="420" t="s">
        <v>14</v>
      </c>
      <c r="B7" s="300">
        <v>190720.70742559998</v>
      </c>
      <c r="C7" s="245">
        <f>25000+190000</f>
        <v>215000</v>
      </c>
      <c r="D7" s="380">
        <f aca="true" t="shared" si="0" ref="D7:D19">C7/B7*100-100</f>
        <v>12.730286554684355</v>
      </c>
    </row>
    <row r="8" spans="1:4" s="401" customFormat="1" ht="18" customHeight="1">
      <c r="A8" s="420" t="s">
        <v>15</v>
      </c>
      <c r="B8" s="300">
        <v>-13.393177500000007</v>
      </c>
      <c r="C8" s="245">
        <v>0</v>
      </c>
      <c r="D8" s="380"/>
    </row>
    <row r="9" spans="1:4" s="401" customFormat="1" ht="18" customHeight="1">
      <c r="A9" s="420" t="s">
        <v>16</v>
      </c>
      <c r="B9" s="300">
        <v>1382.290247200006</v>
      </c>
      <c r="C9" s="245">
        <v>1400</v>
      </c>
      <c r="D9" s="380">
        <f t="shared" si="0"/>
        <v>1.2811891595030147</v>
      </c>
    </row>
    <row r="10" spans="1:4" s="401" customFormat="1" ht="18" customHeight="1">
      <c r="A10" s="420" t="s">
        <v>17</v>
      </c>
      <c r="B10" s="300">
        <v>47436.440625999996</v>
      </c>
      <c r="C10" s="245">
        <v>12000</v>
      </c>
      <c r="D10" s="380">
        <f t="shared" si="0"/>
        <v>-74.7029923796121</v>
      </c>
    </row>
    <row r="11" spans="1:4" s="401" customFormat="1" ht="18" customHeight="1">
      <c r="A11" s="420" t="s">
        <v>18</v>
      </c>
      <c r="B11" s="300">
        <v>399.2624179999998</v>
      </c>
      <c r="C11" s="245">
        <v>400</v>
      </c>
      <c r="D11" s="380">
        <f t="shared" si="0"/>
        <v>0.18473614513855807</v>
      </c>
    </row>
    <row r="12" spans="1:4" s="401" customFormat="1" ht="18" customHeight="1">
      <c r="A12" s="420" t="s">
        <v>19</v>
      </c>
      <c r="B12" s="300">
        <v>43482.263983</v>
      </c>
      <c r="C12" s="245">
        <v>49000</v>
      </c>
      <c r="D12" s="380">
        <f t="shared" si="0"/>
        <v>12.68962448495607</v>
      </c>
    </row>
    <row r="13" spans="1:4" s="401" customFormat="1" ht="18" customHeight="1">
      <c r="A13" s="420" t="s">
        <v>20</v>
      </c>
      <c r="B13" s="300">
        <v>3989.734265000001</v>
      </c>
      <c r="C13" s="245">
        <v>4000</v>
      </c>
      <c r="D13" s="380">
        <f t="shared" si="0"/>
        <v>0.25730372797143275</v>
      </c>
    </row>
    <row r="14" spans="1:4" s="401" customFormat="1" ht="18" customHeight="1">
      <c r="A14" s="420" t="s">
        <v>21</v>
      </c>
      <c r="B14" s="300">
        <v>2867.3666390000008</v>
      </c>
      <c r="C14" s="245">
        <v>2880</v>
      </c>
      <c r="D14" s="380">
        <f t="shared" si="0"/>
        <v>0.4405910575985956</v>
      </c>
    </row>
    <row r="15" spans="1:4" s="401" customFormat="1" ht="18" customHeight="1">
      <c r="A15" s="420" t="s">
        <v>22</v>
      </c>
      <c r="B15" s="300">
        <v>26447.714784</v>
      </c>
      <c r="C15" s="245">
        <v>31000</v>
      </c>
      <c r="D15" s="380">
        <f t="shared" si="0"/>
        <v>17.212395298341548</v>
      </c>
    </row>
    <row r="16" spans="1:4" s="401" customFormat="1" ht="18" customHeight="1">
      <c r="A16" s="420" t="s">
        <v>338</v>
      </c>
      <c r="B16" s="300">
        <v>627.4729220000027</v>
      </c>
      <c r="C16" s="245">
        <v>650</v>
      </c>
      <c r="D16" s="380">
        <f t="shared" si="0"/>
        <v>3.590127511509934</v>
      </c>
    </row>
    <row r="17" spans="1:4" s="401" customFormat="1" ht="18" customHeight="1">
      <c r="A17" s="420" t="s">
        <v>339</v>
      </c>
      <c r="B17" s="300">
        <v>2381.0045410000002</v>
      </c>
      <c r="C17" s="245">
        <v>2800</v>
      </c>
      <c r="D17" s="380">
        <f t="shared" si="0"/>
        <v>17.59742376736608</v>
      </c>
    </row>
    <row r="18" spans="1:4" s="401" customFormat="1" ht="18" customHeight="1">
      <c r="A18" s="421" t="s">
        <v>25</v>
      </c>
      <c r="B18" s="300">
        <v>3544</v>
      </c>
      <c r="C18" s="245">
        <v>3800</v>
      </c>
      <c r="D18" s="380">
        <f t="shared" si="0"/>
        <v>7.2234762979684035</v>
      </c>
    </row>
    <row r="19" spans="1:4" s="401" customFormat="1" ht="18" customHeight="1">
      <c r="A19" s="420" t="s">
        <v>26</v>
      </c>
      <c r="B19" s="300">
        <v>12414</v>
      </c>
      <c r="C19" s="245">
        <v>13100</v>
      </c>
      <c r="D19" s="380">
        <f t="shared" si="0"/>
        <v>5.526019010794258</v>
      </c>
    </row>
    <row r="20" spans="1:4" s="401" customFormat="1" ht="18" customHeight="1">
      <c r="A20" s="421" t="s">
        <v>297</v>
      </c>
      <c r="B20" s="300">
        <v>0</v>
      </c>
      <c r="C20" s="245">
        <v>1100</v>
      </c>
      <c r="D20" s="380"/>
    </row>
    <row r="21" spans="1:4" s="401" customFormat="1" ht="18" customHeight="1">
      <c r="A21" s="420" t="s">
        <v>27</v>
      </c>
      <c r="B21" s="300">
        <f>SUM(B22:B27)</f>
        <v>142205.763959</v>
      </c>
      <c r="C21" s="300">
        <f>SUM(C22:C27)</f>
        <v>164120</v>
      </c>
      <c r="D21" s="380">
        <f>C21/B21*100-100</f>
        <v>15.41023052154074</v>
      </c>
    </row>
    <row r="22" spans="1:4" s="401" customFormat="1" ht="18" customHeight="1">
      <c r="A22" s="420" t="s">
        <v>207</v>
      </c>
      <c r="B22" s="300">
        <v>69133.763959</v>
      </c>
      <c r="C22" s="245">
        <v>63320</v>
      </c>
      <c r="D22" s="380">
        <f>C22/B22*100-100</f>
        <v>-8.409442255231284</v>
      </c>
    </row>
    <row r="23" spans="1:4" s="401" customFormat="1" ht="18" customHeight="1">
      <c r="A23" s="420" t="s">
        <v>208</v>
      </c>
      <c r="B23" s="300">
        <v>7476</v>
      </c>
      <c r="C23" s="245">
        <v>6700</v>
      </c>
      <c r="D23" s="380">
        <f>C23/B23*100-100</f>
        <v>-10.37988228999464</v>
      </c>
    </row>
    <row r="24" spans="1:4" s="401" customFormat="1" ht="18" customHeight="1">
      <c r="A24" s="422" t="s">
        <v>209</v>
      </c>
      <c r="B24" s="300">
        <v>13953</v>
      </c>
      <c r="C24" s="245">
        <v>11000</v>
      </c>
      <c r="D24" s="380">
        <f>C24/B24*100-100</f>
        <v>-21.16390740342578</v>
      </c>
    </row>
    <row r="25" spans="1:4" s="401" customFormat="1" ht="18" customHeight="1">
      <c r="A25" s="422" t="s">
        <v>210</v>
      </c>
      <c r="B25" s="300">
        <v>0</v>
      </c>
      <c r="C25" s="245">
        <v>0</v>
      </c>
      <c r="D25" s="380"/>
    </row>
    <row r="26" spans="1:4" s="401" customFormat="1" ht="18" customHeight="1">
      <c r="A26" s="420" t="s">
        <v>211</v>
      </c>
      <c r="B26" s="300">
        <v>47974</v>
      </c>
      <c r="C26" s="245">
        <v>82450</v>
      </c>
      <c r="D26" s="380">
        <f>C26/B26*100-100</f>
        <v>71.86392629340892</v>
      </c>
    </row>
    <row r="27" spans="1:4" s="401" customFormat="1" ht="18" customHeight="1">
      <c r="A27" s="420" t="s">
        <v>212</v>
      </c>
      <c r="B27" s="300">
        <v>3669</v>
      </c>
      <c r="C27" s="245">
        <v>650</v>
      </c>
      <c r="D27" s="380">
        <f>C27/B27*100-100</f>
        <v>-82.28400109021531</v>
      </c>
    </row>
    <row r="28" spans="1:4" s="404" customFormat="1" ht="18" customHeight="1">
      <c r="A28" s="423" t="s">
        <v>34</v>
      </c>
      <c r="B28" s="424">
        <f>B6+B21</f>
        <v>477884.62863229995</v>
      </c>
      <c r="C28" s="424">
        <f>C6+C21</f>
        <v>501250</v>
      </c>
      <c r="D28" s="380">
        <f>C28/B28*100-100</f>
        <v>4.88933310840558</v>
      </c>
    </row>
    <row r="29" spans="1:4" s="401" customFormat="1" ht="18" customHeight="1">
      <c r="A29" s="425" t="s">
        <v>298</v>
      </c>
      <c r="B29" s="379">
        <f>B30</f>
        <v>123700</v>
      </c>
      <c r="C29" s="424">
        <f>C30</f>
        <v>0</v>
      </c>
      <c r="D29" s="380"/>
    </row>
    <row r="30" spans="1:4" s="401" customFormat="1" ht="18" customHeight="1">
      <c r="A30" s="425" t="s">
        <v>36</v>
      </c>
      <c r="B30" s="379">
        <v>123700</v>
      </c>
      <c r="C30" s="379"/>
      <c r="D30" s="380"/>
    </row>
    <row r="31" spans="1:4" s="401" customFormat="1" ht="18" customHeight="1">
      <c r="A31" s="426" t="s">
        <v>37</v>
      </c>
      <c r="B31" s="427">
        <f>SUM(B32:B38)</f>
        <v>390650</v>
      </c>
      <c r="C31" s="427">
        <f>SUM(C32:C37)</f>
        <v>339789</v>
      </c>
      <c r="D31" s="380"/>
    </row>
    <row r="32" spans="1:4" s="401" customFormat="1" ht="18" customHeight="1">
      <c r="A32" s="428" t="s">
        <v>38</v>
      </c>
      <c r="B32" s="379">
        <v>31689</v>
      </c>
      <c r="C32" s="379">
        <v>31689</v>
      </c>
      <c r="D32" s="380"/>
    </row>
    <row r="33" spans="1:4" s="401" customFormat="1" ht="18" customHeight="1">
      <c r="A33" s="428" t="s">
        <v>39</v>
      </c>
      <c r="B33" s="379">
        <v>78808</v>
      </c>
      <c r="C33" s="379">
        <v>38990</v>
      </c>
      <c r="D33" s="380"/>
    </row>
    <row r="34" spans="1:4" s="401" customFormat="1" ht="18" customHeight="1">
      <c r="A34" s="428" t="s">
        <v>40</v>
      </c>
      <c r="B34" s="379">
        <v>54813</v>
      </c>
      <c r="C34" s="379">
        <v>41110</v>
      </c>
      <c r="D34" s="380"/>
    </row>
    <row r="35" spans="1:4" s="401" customFormat="1" ht="18" customHeight="1">
      <c r="A35" s="429" t="s">
        <v>213</v>
      </c>
      <c r="B35" s="379">
        <v>207924</v>
      </c>
      <c r="C35" s="379">
        <v>228000</v>
      </c>
      <c r="D35" s="380"/>
    </row>
    <row r="36" spans="1:4" s="401" customFormat="1" ht="18" customHeight="1" hidden="1">
      <c r="A36" s="429" t="s">
        <v>340</v>
      </c>
      <c r="B36" s="379">
        <v>2350</v>
      </c>
      <c r="C36" s="379"/>
      <c r="D36" s="380"/>
    </row>
    <row r="37" spans="1:4" s="401" customFormat="1" ht="18" customHeight="1">
      <c r="A37" s="429" t="s">
        <v>42</v>
      </c>
      <c r="B37" s="379">
        <v>0</v>
      </c>
      <c r="C37" s="379"/>
      <c r="D37" s="380"/>
    </row>
    <row r="38" spans="1:4" s="401" customFormat="1" ht="18" customHeight="1">
      <c r="A38" s="430" t="s">
        <v>43</v>
      </c>
      <c r="B38" s="379">
        <v>15066</v>
      </c>
      <c r="C38" s="379">
        <v>21385</v>
      </c>
      <c r="D38" s="380"/>
    </row>
    <row r="39" spans="1:4" ht="18" customHeight="1">
      <c r="A39" s="431" t="s">
        <v>44</v>
      </c>
      <c r="B39" s="396">
        <f>B28+B29+B31</f>
        <v>992234.6286323</v>
      </c>
      <c r="C39" s="396">
        <f>C28+C29+C31</f>
        <v>841039</v>
      </c>
      <c r="D39" s="432"/>
    </row>
    <row r="40" ht="18.75" customHeight="1">
      <c r="A40" s="433"/>
    </row>
  </sheetData>
  <sheetProtection/>
  <mergeCells count="4">
    <mergeCell ref="A2:D2"/>
    <mergeCell ref="C4:D4"/>
    <mergeCell ref="A4:A5"/>
    <mergeCell ref="B4:B5"/>
  </mergeCells>
  <printOptions horizontalCentered="1"/>
  <pageMargins left="0.75" right="0.75" top="0.79" bottom="0.79" header="0.51" footer="0.51"/>
  <pageSetup horizontalDpi="600" verticalDpi="600" orientation="portrait" paperSize="9"/>
</worksheet>
</file>

<file path=xl/worksheets/sheet35.xml><?xml version="1.0" encoding="utf-8"?>
<worksheet xmlns="http://schemas.openxmlformats.org/spreadsheetml/2006/main" xmlns:r="http://schemas.openxmlformats.org/officeDocument/2006/relationships">
  <sheetPr>
    <tabColor theme="5" tint="0.39998000860214233"/>
  </sheetPr>
  <dimension ref="B1:G33"/>
  <sheetViews>
    <sheetView showZeros="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G7" sqref="G7"/>
    </sheetView>
  </sheetViews>
  <sheetFormatPr defaultColWidth="9.00390625" defaultRowHeight="14.25"/>
  <cols>
    <col min="1" max="1" width="0.12890625" style="313" customWidth="1"/>
    <col min="2" max="2" width="31.50390625" style="313" customWidth="1"/>
    <col min="3" max="5" width="16.375" style="369" customWidth="1"/>
    <col min="6" max="6" width="9.00390625" style="313" customWidth="1"/>
    <col min="7" max="7" width="11.625" style="313" bestFit="1" customWidth="1"/>
    <col min="8" max="16384" width="9.00390625" style="313" customWidth="1"/>
  </cols>
  <sheetData>
    <row r="1" spans="2:5" s="308" customFormat="1" ht="18.75" customHeight="1">
      <c r="B1" s="370" t="s">
        <v>341</v>
      </c>
      <c r="C1" s="371"/>
      <c r="D1" s="371"/>
      <c r="E1" s="371"/>
    </row>
    <row r="2" spans="2:5" s="309" customFormat="1" ht="26.25" customHeight="1">
      <c r="B2" s="736" t="s">
        <v>342</v>
      </c>
      <c r="C2" s="736"/>
      <c r="D2" s="736"/>
      <c r="E2" s="736"/>
    </row>
    <row r="3" spans="2:5" s="310" customFormat="1" ht="19.5" customHeight="1">
      <c r="B3" s="372"/>
      <c r="C3" s="373"/>
      <c r="D3" s="373"/>
      <c r="E3" s="374" t="s">
        <v>5</v>
      </c>
    </row>
    <row r="4" spans="2:5" s="367" customFormat="1" ht="22.5" customHeight="1">
      <c r="B4" s="740" t="s">
        <v>6</v>
      </c>
      <c r="C4" s="740" t="s">
        <v>9</v>
      </c>
      <c r="D4" s="737" t="s">
        <v>296</v>
      </c>
      <c r="E4" s="738"/>
    </row>
    <row r="5" spans="2:5" s="368" customFormat="1" ht="22.5" customHeight="1">
      <c r="B5" s="741"/>
      <c r="C5" s="742"/>
      <c r="D5" s="376" t="s">
        <v>10</v>
      </c>
      <c r="E5" s="375" t="s">
        <v>12</v>
      </c>
    </row>
    <row r="6" spans="2:5" s="310" customFormat="1" ht="19.5" customHeight="1">
      <c r="B6" s="377" t="s">
        <v>48</v>
      </c>
      <c r="C6" s="378">
        <v>37761</v>
      </c>
      <c r="D6" s="379">
        <v>37770</v>
      </c>
      <c r="E6" s="380">
        <f>_xlfn.IFERROR(D6/C6*100-100,"")</f>
        <v>0.02383411456263218</v>
      </c>
    </row>
    <row r="7" spans="2:5" s="310" customFormat="1" ht="19.5" customHeight="1">
      <c r="B7" s="377" t="s">
        <v>49</v>
      </c>
      <c r="C7" s="381">
        <v>0</v>
      </c>
      <c r="D7" s="379"/>
      <c r="E7" s="380">
        <f aca="true" t="shared" si="0" ref="E7:E23">_xlfn.IFERROR(D7/C7*100-100,"")</f>
      </c>
    </row>
    <row r="8" spans="2:6" s="310" customFormat="1" ht="19.5" customHeight="1">
      <c r="B8" s="377" t="s">
        <v>50</v>
      </c>
      <c r="C8" s="381">
        <v>26782</v>
      </c>
      <c r="D8" s="379">
        <v>26800</v>
      </c>
      <c r="E8" s="380">
        <f t="shared" si="0"/>
        <v>0.06720931969232424</v>
      </c>
      <c r="F8" s="382"/>
    </row>
    <row r="9" spans="2:6" s="310" customFormat="1" ht="19.5" customHeight="1">
      <c r="B9" s="377" t="s">
        <v>51</v>
      </c>
      <c r="C9" s="381">
        <v>116502</v>
      </c>
      <c r="D9" s="379">
        <v>116500</v>
      </c>
      <c r="E9" s="380">
        <f t="shared" si="0"/>
        <v>-0.0017167087260361313</v>
      </c>
      <c r="F9" s="382"/>
    </row>
    <row r="10" spans="2:5" s="310" customFormat="1" ht="19.5" customHeight="1">
      <c r="B10" s="377" t="s">
        <v>52</v>
      </c>
      <c r="C10" s="381">
        <v>1969</v>
      </c>
      <c r="D10" s="379">
        <v>2000</v>
      </c>
      <c r="E10" s="380">
        <f t="shared" si="0"/>
        <v>1.5744032503808967</v>
      </c>
    </row>
    <row r="11" spans="2:5" s="310" customFormat="1" ht="19.5" customHeight="1">
      <c r="B11" s="377" t="s">
        <v>53</v>
      </c>
      <c r="C11" s="381">
        <v>11913</v>
      </c>
      <c r="D11" s="379">
        <v>11900</v>
      </c>
      <c r="E11" s="380">
        <f t="shared" si="0"/>
        <v>-0.10912448585578716</v>
      </c>
    </row>
    <row r="12" spans="2:5" s="310" customFormat="1" ht="19.5" customHeight="1">
      <c r="B12" s="377" t="s">
        <v>54</v>
      </c>
      <c r="C12" s="381">
        <v>37186</v>
      </c>
      <c r="D12" s="379">
        <v>37200</v>
      </c>
      <c r="E12" s="380">
        <f t="shared" si="0"/>
        <v>0.03764857742160643</v>
      </c>
    </row>
    <row r="13" spans="2:5" s="310" customFormat="1" ht="19.5" customHeight="1">
      <c r="B13" s="377" t="s">
        <v>55</v>
      </c>
      <c r="C13" s="381">
        <v>33158</v>
      </c>
      <c r="D13" s="379">
        <v>33300</v>
      </c>
      <c r="E13" s="380">
        <f t="shared" si="0"/>
        <v>0.428252608721877</v>
      </c>
    </row>
    <row r="14" spans="2:5" s="310" customFormat="1" ht="19.5" customHeight="1">
      <c r="B14" s="377" t="s">
        <v>56</v>
      </c>
      <c r="C14" s="381">
        <v>11865</v>
      </c>
      <c r="D14" s="379">
        <v>11800</v>
      </c>
      <c r="E14" s="380">
        <f t="shared" si="0"/>
        <v>-0.5478297513695765</v>
      </c>
    </row>
    <row r="15" spans="2:5" s="310" customFormat="1" ht="19.5" customHeight="1">
      <c r="B15" s="377" t="s">
        <v>57</v>
      </c>
      <c r="C15" s="381">
        <v>39773</v>
      </c>
      <c r="D15" s="379">
        <v>40000</v>
      </c>
      <c r="E15" s="380">
        <f t="shared" si="0"/>
        <v>0.570738943504395</v>
      </c>
    </row>
    <row r="16" spans="2:5" s="310" customFormat="1" ht="19.5" customHeight="1">
      <c r="B16" s="377" t="s">
        <v>58</v>
      </c>
      <c r="C16" s="381">
        <v>17333</v>
      </c>
      <c r="D16" s="379">
        <v>17300</v>
      </c>
      <c r="E16" s="380">
        <f t="shared" si="0"/>
        <v>-0.19038827669763236</v>
      </c>
    </row>
    <row r="17" spans="2:5" s="310" customFormat="1" ht="19.5" customHeight="1">
      <c r="B17" s="377" t="s">
        <v>59</v>
      </c>
      <c r="C17" s="381">
        <v>19626</v>
      </c>
      <c r="D17" s="379">
        <v>19630</v>
      </c>
      <c r="E17" s="380">
        <f t="shared" si="0"/>
        <v>0.02038112707631967</v>
      </c>
    </row>
    <row r="18" spans="2:5" s="310" customFormat="1" ht="19.5" customHeight="1">
      <c r="B18" s="377" t="s">
        <v>60</v>
      </c>
      <c r="C18" s="381">
        <v>4842</v>
      </c>
      <c r="D18" s="379">
        <v>4900</v>
      </c>
      <c r="E18" s="380">
        <f t="shared" si="0"/>
        <v>1.1978521272201732</v>
      </c>
    </row>
    <row r="19" spans="2:7" s="310" customFormat="1" ht="19.5" customHeight="1">
      <c r="B19" s="383" t="s">
        <v>61</v>
      </c>
      <c r="C19" s="381">
        <v>1762</v>
      </c>
      <c r="D19" s="379">
        <v>1780</v>
      </c>
      <c r="E19" s="380">
        <f t="shared" si="0"/>
        <v>1.0215664018161164</v>
      </c>
      <c r="F19" s="326"/>
      <c r="G19" s="326"/>
    </row>
    <row r="20" spans="2:7" s="310" customFormat="1" ht="19.5" customHeight="1">
      <c r="B20" s="383" t="s">
        <v>62</v>
      </c>
      <c r="C20" s="381">
        <v>2566</v>
      </c>
      <c r="D20" s="379">
        <v>2600</v>
      </c>
      <c r="E20" s="380">
        <f t="shared" si="0"/>
        <v>1.3250194855806825</v>
      </c>
      <c r="F20" s="326"/>
      <c r="G20" s="326"/>
    </row>
    <row r="21" spans="2:7" s="310" customFormat="1" ht="19.5" customHeight="1">
      <c r="B21" s="383" t="s">
        <v>63</v>
      </c>
      <c r="C21" s="381">
        <v>11090</v>
      </c>
      <c r="D21" s="379">
        <v>6520</v>
      </c>
      <c r="E21" s="380">
        <f t="shared" si="0"/>
        <v>-41.2082957619477</v>
      </c>
      <c r="F21" s="384"/>
      <c r="G21" s="326"/>
    </row>
    <row r="22" spans="2:7" s="310" customFormat="1" ht="19.5" customHeight="1">
      <c r="B22" s="383" t="s">
        <v>64</v>
      </c>
      <c r="C22" s="381">
        <v>0</v>
      </c>
      <c r="D22" s="379">
        <v>5000</v>
      </c>
      <c r="E22" s="380">
        <f t="shared" si="0"/>
      </c>
      <c r="F22" s="384"/>
      <c r="G22" s="326"/>
    </row>
    <row r="23" spans="2:7" s="311" customFormat="1" ht="19.5" customHeight="1">
      <c r="B23" s="385" t="s">
        <v>65</v>
      </c>
      <c r="C23" s="386">
        <f>SUM(C6:C22)</f>
        <v>374128</v>
      </c>
      <c r="D23" s="387">
        <f>SUM(D6:D22)</f>
        <v>375000</v>
      </c>
      <c r="E23" s="380">
        <f t="shared" si="0"/>
        <v>0.23307531112347135</v>
      </c>
      <c r="F23" s="327"/>
      <c r="G23" s="327"/>
    </row>
    <row r="24" spans="2:7" s="310" customFormat="1" ht="19.5" customHeight="1">
      <c r="B24" s="388" t="s">
        <v>301</v>
      </c>
      <c r="C24" s="389">
        <f>SUM(C25:C31)</f>
        <v>618107</v>
      </c>
      <c r="D24" s="390">
        <f>SUM(D25:D31)</f>
        <v>466039</v>
      </c>
      <c r="E24" s="391"/>
      <c r="F24" s="384"/>
      <c r="G24" s="326"/>
    </row>
    <row r="25" spans="2:7" s="310" customFormat="1" ht="19.5" customHeight="1">
      <c r="B25" s="392" t="s">
        <v>67</v>
      </c>
      <c r="C25" s="393">
        <v>371011</v>
      </c>
      <c r="D25" s="379">
        <v>370450</v>
      </c>
      <c r="E25" s="391"/>
      <c r="F25" s="326"/>
      <c r="G25" s="326"/>
    </row>
    <row r="26" spans="2:7" s="310" customFormat="1" ht="19.5" customHeight="1">
      <c r="B26" s="392" t="s">
        <v>68</v>
      </c>
      <c r="C26" s="393">
        <v>55230</v>
      </c>
      <c r="D26" s="393">
        <v>43820</v>
      </c>
      <c r="E26" s="391"/>
      <c r="F26" s="326"/>
      <c r="G26" s="326"/>
    </row>
    <row r="27" spans="2:7" s="310" customFormat="1" ht="19.5" customHeight="1">
      <c r="B27" s="392" t="s">
        <v>69</v>
      </c>
      <c r="C27" s="393">
        <v>48781</v>
      </c>
      <c r="D27" s="393">
        <v>31763</v>
      </c>
      <c r="E27" s="391"/>
      <c r="F27" s="326"/>
      <c r="G27" s="326"/>
    </row>
    <row r="28" spans="2:7" s="310" customFormat="1" ht="19.5" customHeight="1">
      <c r="B28" s="392" t="s">
        <v>70</v>
      </c>
      <c r="C28" s="393">
        <v>121700</v>
      </c>
      <c r="D28" s="393"/>
      <c r="E28" s="391"/>
      <c r="F28" s="326"/>
      <c r="G28" s="326"/>
    </row>
    <row r="29" spans="2:7" s="310" customFormat="1" ht="19.5" customHeight="1">
      <c r="B29" s="392" t="s">
        <v>71</v>
      </c>
      <c r="C29" s="393"/>
      <c r="D29" s="394"/>
      <c r="E29" s="391"/>
      <c r="F29" s="326"/>
      <c r="G29" s="326"/>
    </row>
    <row r="30" spans="2:5" s="310" customFormat="1" ht="19.5" customHeight="1">
      <c r="B30" s="392" t="s">
        <v>72</v>
      </c>
      <c r="C30" s="393">
        <v>21385</v>
      </c>
      <c r="D30" s="393">
        <v>20006</v>
      </c>
      <c r="E30" s="391"/>
    </row>
    <row r="31" spans="2:5" s="310" customFormat="1" ht="19.5" customHeight="1">
      <c r="B31" s="392" t="s">
        <v>73</v>
      </c>
      <c r="C31" s="393"/>
      <c r="D31" s="393"/>
      <c r="E31" s="391"/>
    </row>
    <row r="32" spans="2:6" s="310" customFormat="1" ht="19.5" customHeight="1">
      <c r="B32" s="395" t="s">
        <v>74</v>
      </c>
      <c r="C32" s="396">
        <f>C23+C24</f>
        <v>992235</v>
      </c>
      <c r="D32" s="396">
        <f>D23+D24</f>
        <v>841039</v>
      </c>
      <c r="E32" s="397"/>
      <c r="F32" s="398"/>
    </row>
    <row r="33" spans="2:5" s="312" customFormat="1" ht="22.5" customHeight="1">
      <c r="B33" s="739"/>
      <c r="C33" s="739"/>
      <c r="D33" s="739"/>
      <c r="E33" s="739"/>
    </row>
  </sheetData>
  <sheetProtection/>
  <mergeCells count="5">
    <mergeCell ref="B2:E2"/>
    <mergeCell ref="D4:E4"/>
    <mergeCell ref="B33:E33"/>
    <mergeCell ref="B4:B5"/>
    <mergeCell ref="C4:C5"/>
  </mergeCells>
  <printOptions horizontalCentered="1"/>
  <pageMargins left="0.75" right="0.75" top="0.98" bottom="0.98" header="0.51" footer="0.51"/>
  <pageSetup horizontalDpi="600" verticalDpi="600" orientation="portrait" paperSize="9"/>
</worksheet>
</file>

<file path=xl/worksheets/sheet36.xml><?xml version="1.0" encoding="utf-8"?>
<worksheet xmlns="http://schemas.openxmlformats.org/spreadsheetml/2006/main" xmlns:r="http://schemas.openxmlformats.org/officeDocument/2006/relationships">
  <sheetPr>
    <tabColor theme="5" tint="0.39998000860214233"/>
    <pageSetUpPr fitToPage="1"/>
  </sheetPr>
  <dimension ref="A1:G130"/>
  <sheetViews>
    <sheetView showZeros="0" zoomScalePageLayoutView="0" workbookViewId="0" topLeftCell="A100">
      <selection activeCell="A2" sqref="A2:D2"/>
    </sheetView>
  </sheetViews>
  <sheetFormatPr defaultColWidth="9.00390625" defaultRowHeight="14.25"/>
  <cols>
    <col min="1" max="1" width="42.25390625" style="335" customWidth="1"/>
    <col min="2" max="2" width="9.50390625" style="336" customWidth="1"/>
    <col min="3" max="3" width="42.25390625" style="335" customWidth="1"/>
    <col min="4" max="4" width="9.50390625" style="336" customWidth="1"/>
    <col min="5" max="16384" width="9.00390625" style="335" customWidth="1"/>
  </cols>
  <sheetData>
    <row r="1" ht="18" customHeight="1">
      <c r="A1" s="337" t="s">
        <v>343</v>
      </c>
    </row>
    <row r="2" spans="1:4" s="334" customFormat="1" ht="27">
      <c r="A2" s="743" t="s">
        <v>344</v>
      </c>
      <c r="B2" s="743"/>
      <c r="C2" s="744"/>
      <c r="D2" s="744"/>
    </row>
    <row r="3" ht="20.25" customHeight="1">
      <c r="D3" s="338" t="s">
        <v>5</v>
      </c>
    </row>
    <row r="4" spans="1:4" s="334" customFormat="1" ht="24.75" customHeight="1">
      <c r="A4" s="339" t="s">
        <v>345</v>
      </c>
      <c r="B4" s="340" t="s">
        <v>346</v>
      </c>
      <c r="C4" s="339" t="s">
        <v>345</v>
      </c>
      <c r="D4" s="340" t="s">
        <v>346</v>
      </c>
    </row>
    <row r="5" spans="1:4" s="334" customFormat="1" ht="18.75" customHeight="1">
      <c r="A5" s="341" t="s">
        <v>347</v>
      </c>
      <c r="B5" s="342">
        <f>SUM(B6:B25)</f>
        <v>37770</v>
      </c>
      <c r="C5" s="343" t="s">
        <v>348</v>
      </c>
      <c r="D5" s="342">
        <v>9490</v>
      </c>
    </row>
    <row r="6" spans="1:4" ht="18.75" customHeight="1">
      <c r="A6" s="344" t="s">
        <v>349</v>
      </c>
      <c r="B6" s="345">
        <v>745</v>
      </c>
      <c r="C6" s="344" t="s">
        <v>350</v>
      </c>
      <c r="D6" s="346"/>
    </row>
    <row r="7" spans="1:4" ht="18.75" customHeight="1">
      <c r="A7" s="344" t="s">
        <v>351</v>
      </c>
      <c r="B7" s="345">
        <v>650</v>
      </c>
      <c r="C7" s="347" t="s">
        <v>352</v>
      </c>
      <c r="D7" s="346">
        <v>40</v>
      </c>
    </row>
    <row r="8" spans="1:4" ht="18.75" customHeight="1">
      <c r="A8" s="344" t="s">
        <v>353</v>
      </c>
      <c r="B8" s="345">
        <v>4050</v>
      </c>
      <c r="C8" s="344" t="s">
        <v>354</v>
      </c>
      <c r="D8" s="346">
        <v>65</v>
      </c>
    </row>
    <row r="9" spans="1:4" ht="18.75" customHeight="1">
      <c r="A9" s="344" t="s">
        <v>355</v>
      </c>
      <c r="B9" s="345">
        <v>2000</v>
      </c>
      <c r="C9" s="344" t="s">
        <v>356</v>
      </c>
      <c r="D9" s="346">
        <v>10</v>
      </c>
    </row>
    <row r="10" spans="1:4" ht="18.75" customHeight="1">
      <c r="A10" s="347" t="s">
        <v>357</v>
      </c>
      <c r="B10" s="345">
        <v>480</v>
      </c>
      <c r="C10" s="344" t="s">
        <v>358</v>
      </c>
      <c r="D10" s="346">
        <v>705</v>
      </c>
    </row>
    <row r="11" spans="1:4" ht="18.75" customHeight="1">
      <c r="A11" s="344" t="s">
        <v>359</v>
      </c>
      <c r="B11" s="345">
        <v>1450</v>
      </c>
      <c r="C11" s="347" t="s">
        <v>360</v>
      </c>
      <c r="D11" s="346">
        <f>D12+D13</f>
        <v>1730</v>
      </c>
    </row>
    <row r="12" spans="1:4" ht="18.75" customHeight="1">
      <c r="A12" s="344" t="s">
        <v>361</v>
      </c>
      <c r="B12" s="345">
        <v>4360</v>
      </c>
      <c r="C12" s="347" t="s">
        <v>362</v>
      </c>
      <c r="D12" s="346">
        <v>1270</v>
      </c>
    </row>
    <row r="13" spans="1:4" ht="18.75" customHeight="1">
      <c r="A13" s="347" t="s">
        <v>363</v>
      </c>
      <c r="B13" s="345">
        <v>650</v>
      </c>
      <c r="C13" s="344" t="s">
        <v>364</v>
      </c>
      <c r="D13" s="346">
        <v>460</v>
      </c>
    </row>
    <row r="14" spans="1:4" ht="18.75" customHeight="1">
      <c r="A14" s="344" t="s">
        <v>365</v>
      </c>
      <c r="B14" s="345">
        <v>200</v>
      </c>
      <c r="C14" s="344" t="s">
        <v>366</v>
      </c>
      <c r="D14" s="346">
        <f>SUM(D15:D17)</f>
        <v>11030</v>
      </c>
    </row>
    <row r="15" spans="1:4" ht="18.75" customHeight="1">
      <c r="A15" s="347" t="s">
        <v>367</v>
      </c>
      <c r="B15" s="345">
        <v>1230</v>
      </c>
      <c r="C15" s="344" t="s">
        <v>368</v>
      </c>
      <c r="D15" s="346">
        <v>9015</v>
      </c>
    </row>
    <row r="16" spans="1:4" ht="18.75" customHeight="1">
      <c r="A16" s="348" t="s">
        <v>369</v>
      </c>
      <c r="B16" s="345">
        <v>1000</v>
      </c>
      <c r="C16" s="347" t="s">
        <v>370</v>
      </c>
      <c r="D16" s="346">
        <v>95</v>
      </c>
    </row>
    <row r="17" spans="1:4" ht="18.75" customHeight="1">
      <c r="A17" s="348" t="s">
        <v>371</v>
      </c>
      <c r="B17" s="345">
        <v>30</v>
      </c>
      <c r="C17" s="344" t="s">
        <v>372</v>
      </c>
      <c r="D17" s="346">
        <v>1920</v>
      </c>
    </row>
    <row r="18" spans="1:4" ht="18.75" customHeight="1">
      <c r="A18" s="347" t="s">
        <v>373</v>
      </c>
      <c r="B18" s="345">
        <v>2640</v>
      </c>
      <c r="C18" s="344" t="s">
        <v>374</v>
      </c>
      <c r="D18" s="346">
        <v>70</v>
      </c>
    </row>
    <row r="19" spans="1:7" ht="18.75" customHeight="1">
      <c r="A19" s="349" t="s">
        <v>375</v>
      </c>
      <c r="B19" s="345">
        <v>2700</v>
      </c>
      <c r="C19" s="350" t="s">
        <v>376</v>
      </c>
      <c r="D19" s="346">
        <f>D20+D24+D28+D32+D34+D36</f>
        <v>2000</v>
      </c>
      <c r="E19" s="351"/>
      <c r="F19" s="351"/>
      <c r="G19" s="351"/>
    </row>
    <row r="20" spans="1:7" ht="18.75" customHeight="1">
      <c r="A20" s="352" t="s">
        <v>377</v>
      </c>
      <c r="B20" s="345">
        <v>90</v>
      </c>
      <c r="C20" s="349" t="s">
        <v>378</v>
      </c>
      <c r="D20" s="346">
        <f>D21+D22+D23</f>
        <v>490</v>
      </c>
      <c r="E20" s="351"/>
      <c r="F20" s="351"/>
      <c r="G20" s="351"/>
    </row>
    <row r="21" spans="1:7" ht="18.75" customHeight="1">
      <c r="A21" s="352" t="s">
        <v>379</v>
      </c>
      <c r="B21" s="345">
        <v>1</v>
      </c>
      <c r="C21" s="352" t="s">
        <v>380</v>
      </c>
      <c r="D21" s="346">
        <v>300</v>
      </c>
      <c r="E21" s="351"/>
      <c r="F21" s="351"/>
      <c r="G21" s="351"/>
    </row>
    <row r="22" spans="1:7" ht="18.75" customHeight="1">
      <c r="A22" s="352" t="s">
        <v>381</v>
      </c>
      <c r="B22" s="346">
        <v>160</v>
      </c>
      <c r="C22" s="353" t="s">
        <v>382</v>
      </c>
      <c r="D22" s="346">
        <v>15</v>
      </c>
      <c r="E22" s="351"/>
      <c r="F22" s="351"/>
      <c r="G22" s="351"/>
    </row>
    <row r="23" spans="1:7" ht="18.75" customHeight="1">
      <c r="A23" s="349" t="s">
        <v>383</v>
      </c>
      <c r="B23" s="346">
        <v>110</v>
      </c>
      <c r="C23" s="353" t="s">
        <v>384</v>
      </c>
      <c r="D23" s="346">
        <v>175</v>
      </c>
      <c r="E23" s="351"/>
      <c r="F23" s="351"/>
      <c r="G23" s="351"/>
    </row>
    <row r="24" spans="1:7" ht="18.75" customHeight="1">
      <c r="A24" s="349" t="s">
        <v>385</v>
      </c>
      <c r="B24" s="346">
        <v>280</v>
      </c>
      <c r="C24" s="353" t="s">
        <v>386</v>
      </c>
      <c r="D24" s="346">
        <f>D25+D26+D27</f>
        <v>720</v>
      </c>
      <c r="E24" s="351"/>
      <c r="F24" s="351"/>
      <c r="G24" s="351"/>
    </row>
    <row r="25" spans="1:7" ht="18.75" customHeight="1">
      <c r="A25" s="349" t="s">
        <v>387</v>
      </c>
      <c r="B25" s="346">
        <v>14944</v>
      </c>
      <c r="C25" s="354" t="s">
        <v>388</v>
      </c>
      <c r="D25" s="346"/>
      <c r="E25" s="351"/>
      <c r="F25" s="351"/>
      <c r="G25" s="351"/>
    </row>
    <row r="26" spans="1:7" ht="18.75" customHeight="1">
      <c r="A26" s="350" t="s">
        <v>389</v>
      </c>
      <c r="B26" s="346">
        <f>B27+B28+B29+B30+B31+B32</f>
        <v>26800</v>
      </c>
      <c r="C26" s="355" t="s">
        <v>390</v>
      </c>
      <c r="D26" s="346">
        <v>420</v>
      </c>
      <c r="E26" s="351"/>
      <c r="F26" s="351"/>
      <c r="G26" s="351"/>
    </row>
    <row r="27" spans="1:7" ht="18.75" customHeight="1">
      <c r="A27" s="352" t="s">
        <v>391</v>
      </c>
      <c r="B27" s="346">
        <v>1370</v>
      </c>
      <c r="C27" s="354" t="s">
        <v>392</v>
      </c>
      <c r="D27" s="346">
        <v>300</v>
      </c>
      <c r="E27" s="351"/>
      <c r="F27" s="351"/>
      <c r="G27" s="351"/>
    </row>
    <row r="28" spans="1:7" ht="18.75" customHeight="1">
      <c r="A28" s="349" t="s">
        <v>393</v>
      </c>
      <c r="B28" s="346">
        <v>16790</v>
      </c>
      <c r="C28" s="356" t="s">
        <v>394</v>
      </c>
      <c r="D28" s="346">
        <f>D29+D30+D31</f>
        <v>205</v>
      </c>
      <c r="E28" s="351"/>
      <c r="F28" s="351"/>
      <c r="G28" s="351"/>
    </row>
    <row r="29" spans="1:7" ht="18.75" customHeight="1">
      <c r="A29" s="352" t="s">
        <v>395</v>
      </c>
      <c r="B29" s="346">
        <v>2800</v>
      </c>
      <c r="C29" s="356" t="s">
        <v>396</v>
      </c>
      <c r="D29" s="346">
        <v>135</v>
      </c>
      <c r="E29" s="351"/>
      <c r="F29" s="351"/>
      <c r="G29" s="351"/>
    </row>
    <row r="30" spans="1:4" ht="18.75" customHeight="1">
      <c r="A30" s="348" t="s">
        <v>397</v>
      </c>
      <c r="B30" s="346">
        <v>4980</v>
      </c>
      <c r="C30" s="356" t="s">
        <v>398</v>
      </c>
      <c r="D30" s="346">
        <v>20</v>
      </c>
    </row>
    <row r="31" spans="1:4" ht="18.75" customHeight="1">
      <c r="A31" s="344" t="s">
        <v>399</v>
      </c>
      <c r="B31" s="346">
        <v>830</v>
      </c>
      <c r="C31" s="344" t="s">
        <v>400</v>
      </c>
      <c r="D31" s="345">
        <v>50</v>
      </c>
    </row>
    <row r="32" spans="1:4" ht="18.75" customHeight="1">
      <c r="A32" s="347" t="s">
        <v>401</v>
      </c>
      <c r="B32" s="346">
        <v>30</v>
      </c>
      <c r="C32" s="357" t="s">
        <v>402</v>
      </c>
      <c r="D32" s="345">
        <f>D33</f>
        <v>80</v>
      </c>
    </row>
    <row r="33" spans="1:4" ht="18.75" customHeight="1">
      <c r="A33" s="348" t="s">
        <v>168</v>
      </c>
      <c r="B33" s="346">
        <f>B34+B38+B45+D8+D9+D10+D11+D14+D18</f>
        <v>116500</v>
      </c>
      <c r="C33" s="357" t="s">
        <v>403</v>
      </c>
      <c r="D33" s="345">
        <v>80</v>
      </c>
    </row>
    <row r="34" spans="1:4" ht="18.75" customHeight="1">
      <c r="A34" s="347" t="s">
        <v>404</v>
      </c>
      <c r="B34" s="346">
        <f>B35+B36+B37</f>
        <v>1600</v>
      </c>
      <c r="C34" s="347" t="s">
        <v>405</v>
      </c>
      <c r="D34" s="345">
        <f>D35</f>
        <v>500</v>
      </c>
    </row>
    <row r="35" spans="1:4" ht="18.75" customHeight="1">
      <c r="A35" s="344" t="s">
        <v>406</v>
      </c>
      <c r="B35" s="346">
        <v>1365</v>
      </c>
      <c r="C35" s="347" t="s">
        <v>407</v>
      </c>
      <c r="D35" s="345">
        <v>500</v>
      </c>
    </row>
    <row r="36" spans="1:4" ht="18.75" customHeight="1">
      <c r="A36" s="344" t="s">
        <v>408</v>
      </c>
      <c r="B36" s="346">
        <v>190</v>
      </c>
      <c r="C36" s="344" t="s">
        <v>409</v>
      </c>
      <c r="D36" s="345">
        <f>D37+D38+D39+D40</f>
        <v>5</v>
      </c>
    </row>
    <row r="37" spans="1:4" ht="18.75" customHeight="1">
      <c r="A37" s="347" t="s">
        <v>410</v>
      </c>
      <c r="B37" s="346">
        <v>45</v>
      </c>
      <c r="C37" s="344" t="s">
        <v>411</v>
      </c>
      <c r="D37" s="345">
        <v>0</v>
      </c>
    </row>
    <row r="38" spans="1:4" ht="18.75" customHeight="1">
      <c r="A38" s="344" t="s">
        <v>412</v>
      </c>
      <c r="B38" s="346">
        <f>SUM(B39:B44)</f>
        <v>91760</v>
      </c>
      <c r="C38" s="344" t="s">
        <v>413</v>
      </c>
      <c r="D38" s="345"/>
    </row>
    <row r="39" spans="1:4" ht="18.75" customHeight="1">
      <c r="A39" s="344" t="s">
        <v>414</v>
      </c>
      <c r="B39" s="346">
        <v>690</v>
      </c>
      <c r="C39" s="344" t="s">
        <v>415</v>
      </c>
      <c r="D39" s="345"/>
    </row>
    <row r="40" spans="1:4" ht="18.75" customHeight="1">
      <c r="A40" s="344" t="s">
        <v>416</v>
      </c>
      <c r="B40" s="346">
        <v>33705</v>
      </c>
      <c r="C40" s="347" t="s">
        <v>417</v>
      </c>
      <c r="D40" s="345">
        <v>5</v>
      </c>
    </row>
    <row r="41" spans="1:4" ht="18.75" customHeight="1">
      <c r="A41" s="347" t="s">
        <v>418</v>
      </c>
      <c r="B41" s="346">
        <v>43795</v>
      </c>
      <c r="C41" s="344" t="s">
        <v>170</v>
      </c>
      <c r="D41" s="345">
        <f>D42+B50+B55+B62+B68+B71</f>
        <v>11900</v>
      </c>
    </row>
    <row r="42" spans="1:4" ht="18.75" customHeight="1">
      <c r="A42" s="347" t="s">
        <v>419</v>
      </c>
      <c r="B42" s="346">
        <v>10670</v>
      </c>
      <c r="C42" s="344" t="s">
        <v>420</v>
      </c>
      <c r="D42" s="345">
        <f>SUM(B46:B49,D43:D45)</f>
        <v>1762</v>
      </c>
    </row>
    <row r="43" spans="1:4" ht="18.75" customHeight="1">
      <c r="A43" s="347" t="s">
        <v>421</v>
      </c>
      <c r="B43" s="346"/>
      <c r="C43" s="347" t="s">
        <v>406</v>
      </c>
      <c r="D43" s="345">
        <v>800</v>
      </c>
    </row>
    <row r="44" spans="1:4" ht="18.75" customHeight="1">
      <c r="A44" s="344" t="s">
        <v>422</v>
      </c>
      <c r="B44" s="346">
        <v>2900</v>
      </c>
      <c r="C44" s="358" t="s">
        <v>408</v>
      </c>
      <c r="D44" s="345">
        <v>6</v>
      </c>
    </row>
    <row r="45" spans="1:4" ht="18.75" customHeight="1">
      <c r="A45" s="359" t="s">
        <v>423</v>
      </c>
      <c r="B45" s="360">
        <f>SUM(D5:D7)</f>
        <v>9530</v>
      </c>
      <c r="C45" s="361" t="s">
        <v>424</v>
      </c>
      <c r="D45" s="362">
        <v>71</v>
      </c>
    </row>
    <row r="46" spans="1:4" ht="18" customHeight="1">
      <c r="A46" s="363" t="s">
        <v>425</v>
      </c>
      <c r="B46" s="342">
        <v>120</v>
      </c>
      <c r="C46" s="363" t="s">
        <v>426</v>
      </c>
      <c r="D46" s="342">
        <v>470</v>
      </c>
    </row>
    <row r="47" spans="1:4" ht="18" customHeight="1">
      <c r="A47" s="358" t="s">
        <v>427</v>
      </c>
      <c r="B47" s="345">
        <v>75</v>
      </c>
      <c r="C47" s="358" t="s">
        <v>172</v>
      </c>
      <c r="D47" s="345">
        <f>D48+D52+D60+D64+D73+D77+D78+D79+D83+D84+D85</f>
        <v>33300</v>
      </c>
    </row>
    <row r="48" spans="1:4" ht="18" customHeight="1">
      <c r="A48" s="358" t="s">
        <v>428</v>
      </c>
      <c r="B48" s="345">
        <v>90</v>
      </c>
      <c r="C48" s="364" t="s">
        <v>429</v>
      </c>
      <c r="D48" s="345">
        <f>D49+D50+D51</f>
        <v>740</v>
      </c>
    </row>
    <row r="49" spans="1:4" ht="18" customHeight="1">
      <c r="A49" s="358" t="s">
        <v>430</v>
      </c>
      <c r="B49" s="345">
        <v>600</v>
      </c>
      <c r="C49" s="364" t="s">
        <v>406</v>
      </c>
      <c r="D49" s="345">
        <v>620</v>
      </c>
    </row>
    <row r="50" spans="1:4" ht="18" customHeight="1">
      <c r="A50" s="358" t="s">
        <v>431</v>
      </c>
      <c r="B50" s="345">
        <f>B51+B52+B53+B54</f>
        <v>6360</v>
      </c>
      <c r="C50" s="364" t="s">
        <v>408</v>
      </c>
      <c r="D50" s="345">
        <v>120</v>
      </c>
    </row>
    <row r="51" spans="1:4" ht="18" customHeight="1">
      <c r="A51" s="358" t="s">
        <v>406</v>
      </c>
      <c r="B51" s="345">
        <v>642</v>
      </c>
      <c r="C51" s="364" t="s">
        <v>432</v>
      </c>
      <c r="D51" s="345"/>
    </row>
    <row r="52" spans="1:4" ht="18" customHeight="1">
      <c r="A52" s="358" t="s">
        <v>408</v>
      </c>
      <c r="B52" s="345">
        <v>3</v>
      </c>
      <c r="C52" s="364" t="s">
        <v>433</v>
      </c>
      <c r="D52" s="345">
        <f>SUM(D53:D59)</f>
        <v>1825</v>
      </c>
    </row>
    <row r="53" spans="1:4" ht="18" customHeight="1">
      <c r="A53" s="358" t="s">
        <v>434</v>
      </c>
      <c r="B53" s="345">
        <v>4210</v>
      </c>
      <c r="C53" s="364" t="s">
        <v>435</v>
      </c>
      <c r="D53" s="345">
        <v>1675</v>
      </c>
    </row>
    <row r="54" spans="1:4" ht="18" customHeight="1">
      <c r="A54" s="358" t="s">
        <v>436</v>
      </c>
      <c r="B54" s="345">
        <v>1505</v>
      </c>
      <c r="C54" s="364" t="s">
        <v>437</v>
      </c>
      <c r="D54" s="345">
        <v>0</v>
      </c>
    </row>
    <row r="55" spans="1:4" ht="18" customHeight="1">
      <c r="A55" s="358" t="s">
        <v>438</v>
      </c>
      <c r="B55" s="345">
        <f>SUM(B56:B61)</f>
        <v>697</v>
      </c>
      <c r="C55" s="364" t="s">
        <v>439</v>
      </c>
      <c r="D55" s="345"/>
    </row>
    <row r="56" spans="1:4" ht="18" customHeight="1">
      <c r="A56" s="348" t="s">
        <v>406</v>
      </c>
      <c r="B56" s="345">
        <v>425</v>
      </c>
      <c r="C56" s="364" t="s">
        <v>440</v>
      </c>
      <c r="D56" s="345"/>
    </row>
    <row r="57" spans="1:4" ht="18" customHeight="1">
      <c r="A57" s="348" t="s">
        <v>408</v>
      </c>
      <c r="B57" s="345">
        <v>0</v>
      </c>
      <c r="C57" s="364" t="s">
        <v>441</v>
      </c>
      <c r="D57" s="345"/>
    </row>
    <row r="58" spans="1:4" ht="18" customHeight="1">
      <c r="A58" s="358" t="s">
        <v>442</v>
      </c>
      <c r="B58" s="345">
        <v>60</v>
      </c>
      <c r="C58" s="364" t="s">
        <v>443</v>
      </c>
      <c r="D58" s="345"/>
    </row>
    <row r="59" spans="1:4" ht="18" customHeight="1">
      <c r="A59" s="358" t="s">
        <v>444</v>
      </c>
      <c r="B59" s="345">
        <v>130</v>
      </c>
      <c r="C59" s="364" t="s">
        <v>445</v>
      </c>
      <c r="D59" s="345">
        <v>150</v>
      </c>
    </row>
    <row r="60" spans="1:4" ht="18" customHeight="1">
      <c r="A60" s="358" t="s">
        <v>446</v>
      </c>
      <c r="B60" s="345">
        <v>50</v>
      </c>
      <c r="C60" s="364" t="s">
        <v>447</v>
      </c>
      <c r="D60" s="345">
        <f>SUM(D61:D63)</f>
        <v>5510</v>
      </c>
    </row>
    <row r="61" spans="1:4" ht="18" customHeight="1">
      <c r="A61" s="348" t="s">
        <v>448</v>
      </c>
      <c r="B61" s="345">
        <v>32</v>
      </c>
      <c r="C61" s="364" t="s">
        <v>449</v>
      </c>
      <c r="D61" s="345">
        <v>200</v>
      </c>
    </row>
    <row r="62" spans="1:4" ht="18" customHeight="1">
      <c r="A62" s="358" t="s">
        <v>450</v>
      </c>
      <c r="B62" s="345">
        <f>SUM(B63:B70)</f>
        <v>2266</v>
      </c>
      <c r="C62" s="358" t="s">
        <v>451</v>
      </c>
      <c r="D62" s="346">
        <v>4180</v>
      </c>
    </row>
    <row r="63" spans="1:4" ht="18" customHeight="1">
      <c r="A63" s="348" t="s">
        <v>406</v>
      </c>
      <c r="B63" s="345">
        <v>895</v>
      </c>
      <c r="C63" s="358" t="s">
        <v>452</v>
      </c>
      <c r="D63" s="346">
        <v>1130</v>
      </c>
    </row>
    <row r="64" spans="1:4" ht="18" customHeight="1">
      <c r="A64" s="348" t="s">
        <v>408</v>
      </c>
      <c r="B64" s="345">
        <v>1210</v>
      </c>
      <c r="C64" s="358" t="s">
        <v>453</v>
      </c>
      <c r="D64" s="346">
        <f>SUM(D65:D72)</f>
        <v>5220</v>
      </c>
    </row>
    <row r="65" spans="1:4" ht="18" customHeight="1">
      <c r="A65" s="358" t="s">
        <v>454</v>
      </c>
      <c r="B65" s="345">
        <v>0</v>
      </c>
      <c r="C65" s="358" t="s">
        <v>455</v>
      </c>
      <c r="D65" s="346">
        <v>700</v>
      </c>
    </row>
    <row r="66" spans="1:4" ht="18" customHeight="1">
      <c r="A66" s="348" t="s">
        <v>456</v>
      </c>
      <c r="B66" s="345">
        <v>0</v>
      </c>
      <c r="C66" s="358" t="s">
        <v>457</v>
      </c>
      <c r="D66" s="346">
        <v>500</v>
      </c>
    </row>
    <row r="67" spans="1:4" ht="18" customHeight="1">
      <c r="A67" s="348" t="s">
        <v>458</v>
      </c>
      <c r="B67" s="345">
        <v>96</v>
      </c>
      <c r="C67" s="358" t="s">
        <v>459</v>
      </c>
      <c r="D67" s="346"/>
    </row>
    <row r="68" spans="1:4" ht="18" customHeight="1">
      <c r="A68" s="358" t="s">
        <v>460</v>
      </c>
      <c r="B68" s="345"/>
      <c r="C68" s="358" t="s">
        <v>461</v>
      </c>
      <c r="D68" s="346"/>
    </row>
    <row r="69" spans="1:4" ht="18" customHeight="1">
      <c r="A69" s="358" t="s">
        <v>462</v>
      </c>
      <c r="B69" s="345"/>
      <c r="C69" s="358" t="s">
        <v>463</v>
      </c>
      <c r="D69" s="346">
        <v>3320</v>
      </c>
    </row>
    <row r="70" spans="1:4" ht="18" customHeight="1">
      <c r="A70" s="358" t="s">
        <v>464</v>
      </c>
      <c r="B70" s="345">
        <v>65</v>
      </c>
      <c r="C70" s="358" t="s">
        <v>465</v>
      </c>
      <c r="D70" s="346">
        <v>700</v>
      </c>
    </row>
    <row r="71" spans="1:4" ht="18" customHeight="1">
      <c r="A71" s="358" t="s">
        <v>466</v>
      </c>
      <c r="B71" s="345">
        <f>SUM(B72:B74)</f>
        <v>815</v>
      </c>
      <c r="C71" s="358" t="s">
        <v>467</v>
      </c>
      <c r="D71" s="346"/>
    </row>
    <row r="72" spans="1:4" ht="18" customHeight="1">
      <c r="A72" s="358" t="s">
        <v>468</v>
      </c>
      <c r="B72" s="345">
        <v>350</v>
      </c>
      <c r="C72" s="358" t="s">
        <v>469</v>
      </c>
      <c r="D72" s="346">
        <v>0</v>
      </c>
    </row>
    <row r="73" spans="1:4" ht="18" customHeight="1">
      <c r="A73" s="358" t="s">
        <v>470</v>
      </c>
      <c r="B73" s="345">
        <v>85</v>
      </c>
      <c r="C73" s="358" t="s">
        <v>471</v>
      </c>
      <c r="D73" s="346">
        <f>SUM(D74:D76)</f>
        <v>2480</v>
      </c>
    </row>
    <row r="74" spans="1:4" ht="18" customHeight="1">
      <c r="A74" s="358" t="s">
        <v>472</v>
      </c>
      <c r="B74" s="345">
        <v>380</v>
      </c>
      <c r="C74" s="358" t="s">
        <v>473</v>
      </c>
      <c r="D74" s="346">
        <v>1345</v>
      </c>
    </row>
    <row r="75" spans="1:4" ht="18" customHeight="1">
      <c r="A75" s="358" t="s">
        <v>474</v>
      </c>
      <c r="B75" s="345">
        <f>SUM(B76:B88,D46)</f>
        <v>37200</v>
      </c>
      <c r="C75" s="358" t="s">
        <v>475</v>
      </c>
      <c r="D75" s="346">
        <v>1115</v>
      </c>
    </row>
    <row r="76" spans="1:4" ht="18" customHeight="1">
      <c r="A76" s="358" t="s">
        <v>476</v>
      </c>
      <c r="B76" s="345">
        <v>3685</v>
      </c>
      <c r="C76" s="358" t="s">
        <v>477</v>
      </c>
      <c r="D76" s="346">
        <v>20</v>
      </c>
    </row>
    <row r="77" spans="1:4" ht="18" customHeight="1">
      <c r="A77" s="358" t="s">
        <v>478</v>
      </c>
      <c r="B77" s="345">
        <v>865</v>
      </c>
      <c r="C77" s="358" t="s">
        <v>479</v>
      </c>
      <c r="D77" s="346">
        <v>2040</v>
      </c>
    </row>
    <row r="78" spans="1:4" ht="18" customHeight="1">
      <c r="A78" s="358" t="s">
        <v>480</v>
      </c>
      <c r="B78" s="345">
        <v>11380</v>
      </c>
      <c r="C78" s="358" t="s">
        <v>481</v>
      </c>
      <c r="D78" s="346">
        <v>2670</v>
      </c>
    </row>
    <row r="79" spans="1:4" ht="18" customHeight="1">
      <c r="A79" s="358" t="s">
        <v>482</v>
      </c>
      <c r="B79" s="345">
        <v>1285</v>
      </c>
      <c r="C79" s="358" t="s">
        <v>483</v>
      </c>
      <c r="D79" s="346">
        <f>SUM(D80:D82)</f>
        <v>11435</v>
      </c>
    </row>
    <row r="80" spans="1:4" ht="18" customHeight="1">
      <c r="A80" s="358" t="s">
        <v>484</v>
      </c>
      <c r="B80" s="345">
        <v>2780</v>
      </c>
      <c r="C80" s="358" t="s">
        <v>485</v>
      </c>
      <c r="D80" s="346">
        <v>15</v>
      </c>
    </row>
    <row r="81" spans="1:4" ht="18" customHeight="1">
      <c r="A81" s="358" t="s">
        <v>486</v>
      </c>
      <c r="B81" s="345">
        <v>1150</v>
      </c>
      <c r="C81" s="358" t="s">
        <v>487</v>
      </c>
      <c r="D81" s="346">
        <v>11420</v>
      </c>
    </row>
    <row r="82" spans="1:4" ht="18" customHeight="1">
      <c r="A82" s="358" t="s">
        <v>488</v>
      </c>
      <c r="B82" s="345">
        <v>740</v>
      </c>
      <c r="C82" s="358" t="s">
        <v>489</v>
      </c>
      <c r="D82" s="346">
        <v>0</v>
      </c>
    </row>
    <row r="83" spans="1:4" ht="18" customHeight="1">
      <c r="A83" s="358" t="s">
        <v>490</v>
      </c>
      <c r="B83" s="345">
        <v>570</v>
      </c>
      <c r="C83" s="358" t="s">
        <v>491</v>
      </c>
      <c r="D83" s="346">
        <v>300</v>
      </c>
    </row>
    <row r="84" spans="1:4" ht="18" customHeight="1">
      <c r="A84" s="358" t="s">
        <v>492</v>
      </c>
      <c r="B84" s="345">
        <v>135</v>
      </c>
      <c r="C84" s="358" t="s">
        <v>493</v>
      </c>
      <c r="D84" s="346">
        <v>80</v>
      </c>
    </row>
    <row r="85" spans="1:4" ht="18" customHeight="1">
      <c r="A85" s="358" t="s">
        <v>494</v>
      </c>
      <c r="B85" s="345">
        <v>1175</v>
      </c>
      <c r="C85" s="358" t="s">
        <v>495</v>
      </c>
      <c r="D85" s="346">
        <v>1000</v>
      </c>
    </row>
    <row r="86" spans="1:4" ht="18" customHeight="1">
      <c r="A86" s="348" t="s">
        <v>496</v>
      </c>
      <c r="B86" s="345">
        <v>70</v>
      </c>
      <c r="C86" s="358" t="s">
        <v>497</v>
      </c>
      <c r="D86" s="346">
        <f>D87+B91+B94+B100+B103+B104+B109+B108</f>
        <v>11800</v>
      </c>
    </row>
    <row r="87" spans="1:4" ht="18" customHeight="1">
      <c r="A87" s="348" t="s">
        <v>498</v>
      </c>
      <c r="B87" s="345">
        <v>35</v>
      </c>
      <c r="C87" s="358" t="s">
        <v>499</v>
      </c>
      <c r="D87" s="346">
        <f>D88+B89+B90</f>
        <v>360</v>
      </c>
    </row>
    <row r="88" spans="1:4" ht="18" customHeight="1">
      <c r="A88" s="361" t="s">
        <v>500</v>
      </c>
      <c r="B88" s="362">
        <v>12860</v>
      </c>
      <c r="C88" s="361" t="s">
        <v>408</v>
      </c>
      <c r="D88" s="360">
        <v>360</v>
      </c>
    </row>
    <row r="89" spans="1:4" ht="18" customHeight="1">
      <c r="A89" s="363" t="s">
        <v>501</v>
      </c>
      <c r="B89" s="342"/>
      <c r="C89" s="363" t="s">
        <v>502</v>
      </c>
      <c r="D89" s="342">
        <v>390</v>
      </c>
    </row>
    <row r="90" spans="1:4" ht="18" customHeight="1">
      <c r="A90" s="358" t="s">
        <v>503</v>
      </c>
      <c r="B90" s="345">
        <v>0</v>
      </c>
      <c r="C90" s="358" t="s">
        <v>504</v>
      </c>
      <c r="D90" s="345">
        <f>SUM(D91:D96)</f>
        <v>4900</v>
      </c>
    </row>
    <row r="91" spans="1:4" ht="18" customHeight="1">
      <c r="A91" s="358" t="s">
        <v>505</v>
      </c>
      <c r="B91" s="345"/>
      <c r="C91" s="358" t="s">
        <v>506</v>
      </c>
      <c r="D91" s="346">
        <v>35</v>
      </c>
    </row>
    <row r="92" spans="1:4" ht="18" customHeight="1">
      <c r="A92" s="358" t="s">
        <v>507</v>
      </c>
      <c r="B92" s="345"/>
      <c r="C92" s="358" t="s">
        <v>508</v>
      </c>
      <c r="D92" s="346">
        <v>1265</v>
      </c>
    </row>
    <row r="93" spans="1:4" ht="18" customHeight="1">
      <c r="A93" s="358" t="s">
        <v>509</v>
      </c>
      <c r="B93" s="345">
        <v>100</v>
      </c>
      <c r="C93" s="358" t="s">
        <v>510</v>
      </c>
      <c r="D93" s="346">
        <v>2500</v>
      </c>
    </row>
    <row r="94" spans="1:4" ht="18" customHeight="1">
      <c r="A94" s="358" t="s">
        <v>511</v>
      </c>
      <c r="B94" s="345">
        <f>SUM(B95:B99)</f>
        <v>6465</v>
      </c>
      <c r="C94" s="358" t="s">
        <v>512</v>
      </c>
      <c r="D94" s="346">
        <v>0</v>
      </c>
    </row>
    <row r="95" spans="1:4" ht="18" customHeight="1">
      <c r="A95" s="358" t="s">
        <v>513</v>
      </c>
      <c r="B95" s="345">
        <v>2030</v>
      </c>
      <c r="C95" s="358" t="s">
        <v>514</v>
      </c>
      <c r="D95" s="346">
        <v>1100</v>
      </c>
    </row>
    <row r="96" spans="1:4" ht="18" customHeight="1">
      <c r="A96" s="358" t="s">
        <v>515</v>
      </c>
      <c r="B96" s="345">
        <v>235</v>
      </c>
      <c r="C96" s="358" t="s">
        <v>516</v>
      </c>
      <c r="D96" s="346"/>
    </row>
    <row r="97" spans="1:4" ht="18" customHeight="1">
      <c r="A97" s="358" t="s">
        <v>517</v>
      </c>
      <c r="B97" s="345">
        <v>2380</v>
      </c>
      <c r="C97" s="358" t="s">
        <v>518</v>
      </c>
      <c r="D97" s="346">
        <f>SUM(D98:D101)</f>
        <v>1780</v>
      </c>
    </row>
    <row r="98" spans="1:4" ht="18" customHeight="1">
      <c r="A98" s="358" t="s">
        <v>519</v>
      </c>
      <c r="B98" s="345">
        <v>0</v>
      </c>
      <c r="C98" s="358" t="s">
        <v>520</v>
      </c>
      <c r="D98" s="346">
        <v>300</v>
      </c>
    </row>
    <row r="99" spans="1:4" ht="18" customHeight="1">
      <c r="A99" s="358" t="s">
        <v>521</v>
      </c>
      <c r="B99" s="345">
        <v>1820</v>
      </c>
      <c r="C99" s="358" t="s">
        <v>522</v>
      </c>
      <c r="D99" s="346">
        <v>400</v>
      </c>
    </row>
    <row r="100" spans="1:4" ht="18" customHeight="1">
      <c r="A100" s="358" t="s">
        <v>523</v>
      </c>
      <c r="B100" s="345">
        <v>85</v>
      </c>
      <c r="C100" s="358" t="s">
        <v>524</v>
      </c>
      <c r="D100" s="346">
        <v>360</v>
      </c>
    </row>
    <row r="101" spans="1:4" ht="18" customHeight="1">
      <c r="A101" s="358" t="s">
        <v>525</v>
      </c>
      <c r="B101" s="345">
        <v>0</v>
      </c>
      <c r="C101" s="358" t="s">
        <v>526</v>
      </c>
      <c r="D101" s="346">
        <v>720</v>
      </c>
    </row>
    <row r="102" spans="1:4" ht="18" customHeight="1">
      <c r="A102" s="358" t="s">
        <v>527</v>
      </c>
      <c r="B102" s="345"/>
      <c r="C102" s="358" t="s">
        <v>528</v>
      </c>
      <c r="D102" s="346">
        <f>SUM(D103:D105)</f>
        <v>1900</v>
      </c>
    </row>
    <row r="103" spans="1:4" ht="18" customHeight="1">
      <c r="A103" s="358" t="s">
        <v>529</v>
      </c>
      <c r="B103" s="345">
        <v>3630</v>
      </c>
      <c r="C103" s="358" t="s">
        <v>530</v>
      </c>
      <c r="D103" s="346">
        <v>1850</v>
      </c>
    </row>
    <row r="104" spans="1:4" ht="18" customHeight="1">
      <c r="A104" s="358" t="s">
        <v>531</v>
      </c>
      <c r="B104" s="345">
        <f>SUM(B105:B107)</f>
        <v>20</v>
      </c>
      <c r="C104" s="358" t="s">
        <v>532</v>
      </c>
      <c r="D104" s="346"/>
    </row>
    <row r="105" spans="1:4" ht="18" customHeight="1">
      <c r="A105" s="358" t="s">
        <v>533</v>
      </c>
      <c r="B105" s="345"/>
      <c r="C105" s="358" t="s">
        <v>534</v>
      </c>
      <c r="D105" s="346">
        <v>50</v>
      </c>
    </row>
    <row r="106" spans="1:4" ht="18" customHeight="1">
      <c r="A106" s="358" t="s">
        <v>535</v>
      </c>
      <c r="B106" s="345">
        <v>20</v>
      </c>
      <c r="C106" s="358" t="s">
        <v>536</v>
      </c>
      <c r="D106" s="346">
        <f>D107+D112+D113</f>
        <v>2600</v>
      </c>
    </row>
    <row r="107" spans="1:4" ht="18" customHeight="1">
      <c r="A107" s="358" t="s">
        <v>537</v>
      </c>
      <c r="B107" s="345"/>
      <c r="C107" s="358" t="s">
        <v>538</v>
      </c>
      <c r="D107" s="346">
        <f>SUM(D108:D111)</f>
        <v>1360</v>
      </c>
    </row>
    <row r="108" spans="1:4" ht="18" customHeight="1">
      <c r="A108" s="358" t="s">
        <v>539</v>
      </c>
      <c r="B108" s="345">
        <v>270</v>
      </c>
      <c r="C108" s="358" t="s">
        <v>540</v>
      </c>
      <c r="D108" s="346"/>
    </row>
    <row r="109" spans="1:4" ht="18" customHeight="1">
      <c r="A109" s="358" t="s">
        <v>541</v>
      </c>
      <c r="B109" s="345">
        <v>970</v>
      </c>
      <c r="C109" s="358" t="s">
        <v>542</v>
      </c>
      <c r="D109" s="346">
        <v>0</v>
      </c>
    </row>
    <row r="110" spans="1:4" ht="18" customHeight="1">
      <c r="A110" s="358" t="s">
        <v>543</v>
      </c>
      <c r="B110" s="345">
        <f>SUM(B111:B116)</f>
        <v>40000</v>
      </c>
      <c r="C110" s="358" t="s">
        <v>544</v>
      </c>
      <c r="D110" s="346">
        <v>1300</v>
      </c>
    </row>
    <row r="111" spans="1:4" ht="18" customHeight="1">
      <c r="A111" s="358" t="s">
        <v>545</v>
      </c>
      <c r="B111" s="345">
        <v>1400</v>
      </c>
      <c r="C111" s="358" t="s">
        <v>546</v>
      </c>
      <c r="D111" s="346">
        <v>60</v>
      </c>
    </row>
    <row r="112" spans="1:4" ht="18" customHeight="1">
      <c r="A112" s="358" t="s">
        <v>547</v>
      </c>
      <c r="B112" s="345">
        <v>400</v>
      </c>
      <c r="C112" s="358" t="s">
        <v>548</v>
      </c>
      <c r="D112" s="346">
        <v>10</v>
      </c>
    </row>
    <row r="113" spans="1:4" ht="18" customHeight="1">
      <c r="A113" s="358" t="s">
        <v>549</v>
      </c>
      <c r="B113" s="345">
        <v>26750</v>
      </c>
      <c r="C113" s="358" t="s">
        <v>550</v>
      </c>
      <c r="D113" s="346">
        <f>SUM(D114:D115)</f>
        <v>1230</v>
      </c>
    </row>
    <row r="114" spans="1:4" ht="18" customHeight="1">
      <c r="A114" s="358" t="s">
        <v>551</v>
      </c>
      <c r="B114" s="345">
        <v>8300</v>
      </c>
      <c r="C114" s="358" t="s">
        <v>552</v>
      </c>
      <c r="D114" s="346">
        <v>170</v>
      </c>
    </row>
    <row r="115" spans="1:4" ht="18" customHeight="1">
      <c r="A115" s="358" t="s">
        <v>553</v>
      </c>
      <c r="B115" s="345">
        <v>180</v>
      </c>
      <c r="C115" s="358" t="s">
        <v>554</v>
      </c>
      <c r="D115" s="346">
        <v>1060</v>
      </c>
    </row>
    <row r="116" spans="1:4" ht="18" customHeight="1">
      <c r="A116" s="358" t="s">
        <v>555</v>
      </c>
      <c r="B116" s="345">
        <v>2970</v>
      </c>
      <c r="C116" s="358" t="s">
        <v>556</v>
      </c>
      <c r="D116" s="346">
        <f>D117+D122</f>
        <v>524</v>
      </c>
    </row>
    <row r="117" spans="1:4" ht="18" customHeight="1">
      <c r="A117" s="358" t="s">
        <v>557</v>
      </c>
      <c r="B117" s="345">
        <f>SUM(B118:B125)</f>
        <v>17300</v>
      </c>
      <c r="C117" s="358" t="s">
        <v>558</v>
      </c>
      <c r="D117" s="346">
        <f>SUM(D118:D121)</f>
        <v>524</v>
      </c>
    </row>
    <row r="118" spans="1:4" ht="18" customHeight="1">
      <c r="A118" s="358" t="s">
        <v>559</v>
      </c>
      <c r="B118" s="345">
        <v>5940</v>
      </c>
      <c r="C118" s="358" t="s">
        <v>560</v>
      </c>
      <c r="D118" s="346">
        <v>200</v>
      </c>
    </row>
    <row r="119" spans="1:4" ht="18" customHeight="1">
      <c r="A119" s="358" t="s">
        <v>561</v>
      </c>
      <c r="B119" s="345">
        <v>1400</v>
      </c>
      <c r="C119" s="358" t="s">
        <v>562</v>
      </c>
      <c r="D119" s="346">
        <v>20</v>
      </c>
    </row>
    <row r="120" spans="1:4" ht="18" customHeight="1">
      <c r="A120" s="358" t="s">
        <v>563</v>
      </c>
      <c r="B120" s="345">
        <v>3880</v>
      </c>
      <c r="C120" s="358" t="s">
        <v>564</v>
      </c>
      <c r="D120" s="346">
        <v>4</v>
      </c>
    </row>
    <row r="121" spans="1:4" ht="18" customHeight="1">
      <c r="A121" s="358" t="s">
        <v>565</v>
      </c>
      <c r="B121" s="345"/>
      <c r="C121" s="358" t="s">
        <v>566</v>
      </c>
      <c r="D121" s="346">
        <v>300</v>
      </c>
    </row>
    <row r="122" spans="1:4" ht="18" customHeight="1">
      <c r="A122" s="358" t="s">
        <v>567</v>
      </c>
      <c r="B122" s="345">
        <v>1630</v>
      </c>
      <c r="C122" s="358" t="s">
        <v>568</v>
      </c>
      <c r="D122" s="346"/>
    </row>
    <row r="123" spans="1:4" ht="18" customHeight="1">
      <c r="A123" s="358" t="s">
        <v>569</v>
      </c>
      <c r="B123" s="345">
        <v>100</v>
      </c>
      <c r="C123" s="358" t="s">
        <v>570</v>
      </c>
      <c r="D123" s="346"/>
    </row>
    <row r="124" spans="1:4" ht="18" customHeight="1">
      <c r="A124" s="358" t="s">
        <v>571</v>
      </c>
      <c r="B124" s="345">
        <v>3780</v>
      </c>
      <c r="C124" s="358" t="s">
        <v>572</v>
      </c>
      <c r="D124" s="346">
        <f>D125</f>
        <v>810</v>
      </c>
    </row>
    <row r="125" spans="1:4" ht="18" customHeight="1">
      <c r="A125" s="358" t="s">
        <v>573</v>
      </c>
      <c r="B125" s="345">
        <v>570</v>
      </c>
      <c r="C125" s="358" t="s">
        <v>574</v>
      </c>
      <c r="D125" s="346">
        <v>810</v>
      </c>
    </row>
    <row r="126" spans="1:4" ht="18" customHeight="1">
      <c r="A126" s="358" t="s">
        <v>575</v>
      </c>
      <c r="B126" s="345">
        <f>SUM(B127:B130,D89)</f>
        <v>19630</v>
      </c>
      <c r="C126" s="358" t="s">
        <v>576</v>
      </c>
      <c r="D126" s="346">
        <v>1686</v>
      </c>
    </row>
    <row r="127" spans="1:4" ht="18" customHeight="1">
      <c r="A127" s="358" t="s">
        <v>577</v>
      </c>
      <c r="B127" s="345">
        <v>17725</v>
      </c>
      <c r="C127" s="358" t="s">
        <v>578</v>
      </c>
      <c r="D127" s="346">
        <v>1600</v>
      </c>
    </row>
    <row r="128" spans="1:4" ht="18" customHeight="1">
      <c r="A128" s="358" t="s">
        <v>579</v>
      </c>
      <c r="B128" s="345"/>
      <c r="C128" s="358" t="s">
        <v>580</v>
      </c>
      <c r="D128" s="346">
        <v>5000</v>
      </c>
    </row>
    <row r="129" spans="1:4" ht="18" customHeight="1">
      <c r="A129" s="358" t="s">
        <v>581</v>
      </c>
      <c r="B129" s="345">
        <v>1000</v>
      </c>
      <c r="C129" s="358"/>
      <c r="D129" s="346"/>
    </row>
    <row r="130" spans="1:4" ht="18" customHeight="1">
      <c r="A130" s="361" t="s">
        <v>582</v>
      </c>
      <c r="B130" s="362">
        <v>515</v>
      </c>
      <c r="C130" s="365" t="s">
        <v>583</v>
      </c>
      <c r="D130" s="366">
        <f>B5+B26+B33+D19+D41+B75+D47+D86+B110+B117+B126+D90+D97+D102+D106+D116+D124+D126+D127+D128</f>
        <v>375000</v>
      </c>
    </row>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sheetData>
  <sheetProtection/>
  <mergeCells count="1">
    <mergeCell ref="A2:D2"/>
  </mergeCells>
  <printOptions/>
  <pageMargins left="0.75" right="0.75" top="1" bottom="1" header="0.5" footer="0.5"/>
  <pageSetup fitToHeight="0" fitToWidth="1" horizontalDpi="600" verticalDpi="600" orientation="portrait" paperSize="9" scale="78"/>
</worksheet>
</file>

<file path=xl/worksheets/sheet37.xml><?xml version="1.0" encoding="utf-8"?>
<worksheet xmlns="http://schemas.openxmlformats.org/spreadsheetml/2006/main" xmlns:r="http://schemas.openxmlformats.org/officeDocument/2006/relationships">
  <sheetPr>
    <tabColor theme="5" tint="0.39998000860214233"/>
  </sheetPr>
  <dimension ref="A1:E28"/>
  <sheetViews>
    <sheetView showGridLines="0" showZeros="0"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2" sqref="A2:D2"/>
    </sheetView>
  </sheetViews>
  <sheetFormatPr defaultColWidth="9.00390625" defaultRowHeight="14.25"/>
  <cols>
    <col min="1" max="1" width="25.625" style="313" customWidth="1"/>
    <col min="2" max="2" width="12.625" style="313" customWidth="1"/>
    <col min="3" max="3" width="25.625" style="313" customWidth="1"/>
    <col min="4" max="4" width="12.625" style="313" customWidth="1"/>
    <col min="5" max="16384" width="9.00390625" style="313" customWidth="1"/>
  </cols>
  <sheetData>
    <row r="1" spans="1:3" s="308" customFormat="1" ht="18.75" customHeight="1">
      <c r="A1" s="260" t="s">
        <v>584</v>
      </c>
      <c r="C1" s="260"/>
    </row>
    <row r="2" spans="1:4" s="309" customFormat="1" ht="26.25" customHeight="1">
      <c r="A2" s="745" t="s">
        <v>585</v>
      </c>
      <c r="B2" s="745"/>
      <c r="C2" s="745"/>
      <c r="D2" s="745"/>
    </row>
    <row r="3" spans="2:4" s="310" customFormat="1" ht="19.5" customHeight="1">
      <c r="B3" s="314"/>
      <c r="D3" s="314" t="s">
        <v>5</v>
      </c>
    </row>
    <row r="4" spans="1:4" s="310" customFormat="1" ht="30.75" customHeight="1">
      <c r="A4" s="315" t="s">
        <v>586</v>
      </c>
      <c r="B4" s="315" t="s">
        <v>296</v>
      </c>
      <c r="C4" s="315" t="s">
        <v>586</v>
      </c>
      <c r="D4" s="315" t="s">
        <v>296</v>
      </c>
    </row>
    <row r="5" spans="1:4" s="310" customFormat="1" ht="30.75" customHeight="1">
      <c r="A5" s="316" t="s">
        <v>587</v>
      </c>
      <c r="B5" s="317">
        <f>SUM(B6:B9)</f>
        <v>32432</v>
      </c>
      <c r="C5" s="318" t="s">
        <v>588</v>
      </c>
      <c r="D5" s="319"/>
    </row>
    <row r="6" spans="1:4" s="310" customFormat="1" ht="30.75" customHeight="1">
      <c r="A6" s="320" t="s">
        <v>589</v>
      </c>
      <c r="B6" s="321">
        <v>24204</v>
      </c>
      <c r="C6" s="320" t="s">
        <v>590</v>
      </c>
      <c r="D6" s="322">
        <v>49</v>
      </c>
    </row>
    <row r="7" spans="1:4" s="310" customFormat="1" ht="30.75" customHeight="1">
      <c r="A7" s="320" t="s">
        <v>591</v>
      </c>
      <c r="B7" s="321">
        <v>5615</v>
      </c>
      <c r="C7" s="320" t="s">
        <v>592</v>
      </c>
      <c r="D7" s="322"/>
    </row>
    <row r="8" spans="1:4" s="310" customFormat="1" ht="30.75" customHeight="1">
      <c r="A8" s="320" t="s">
        <v>593</v>
      </c>
      <c r="B8" s="321">
        <v>2613</v>
      </c>
      <c r="C8" s="323" t="s">
        <v>594</v>
      </c>
      <c r="D8" s="324">
        <f>D9</f>
        <v>4</v>
      </c>
    </row>
    <row r="9" spans="1:4" s="310" customFormat="1" ht="30.75" customHeight="1">
      <c r="A9" s="320" t="s">
        <v>595</v>
      </c>
      <c r="B9" s="321"/>
      <c r="C9" s="320" t="s">
        <v>590</v>
      </c>
      <c r="D9" s="322">
        <v>4</v>
      </c>
    </row>
    <row r="10" spans="1:4" s="310" customFormat="1" ht="30.75" customHeight="1">
      <c r="A10" s="323" t="s">
        <v>596</v>
      </c>
      <c r="B10" s="325">
        <f>SUM(B11:B20)</f>
        <v>5727</v>
      </c>
      <c r="C10" s="323" t="s">
        <v>597</v>
      </c>
      <c r="D10" s="324">
        <f>SUM(D11:D13)</f>
        <v>91135</v>
      </c>
    </row>
    <row r="11" spans="1:4" s="310" customFormat="1" ht="30.75" customHeight="1">
      <c r="A11" s="320" t="s">
        <v>598</v>
      </c>
      <c r="B11" s="321">
        <v>4195</v>
      </c>
      <c r="C11" s="320" t="s">
        <v>599</v>
      </c>
      <c r="D11" s="322">
        <v>86113</v>
      </c>
    </row>
    <row r="12" spans="1:4" s="310" customFormat="1" ht="30.75" customHeight="1">
      <c r="A12" s="320" t="s">
        <v>600</v>
      </c>
      <c r="B12" s="321">
        <v>47</v>
      </c>
      <c r="C12" s="320" t="s">
        <v>601</v>
      </c>
      <c r="D12" s="322">
        <v>5022</v>
      </c>
    </row>
    <row r="13" spans="1:4" s="310" customFormat="1" ht="30.75" customHeight="1">
      <c r="A13" s="320" t="s">
        <v>602</v>
      </c>
      <c r="B13" s="321">
        <v>84</v>
      </c>
      <c r="C13" s="320" t="s">
        <v>603</v>
      </c>
      <c r="D13" s="322"/>
    </row>
    <row r="14" spans="1:4" s="310" customFormat="1" ht="30.75" customHeight="1">
      <c r="A14" s="320" t="s">
        <v>604</v>
      </c>
      <c r="B14" s="321">
        <v>1</v>
      </c>
      <c r="C14" s="323" t="s">
        <v>605</v>
      </c>
      <c r="D14" s="322">
        <f>SUM(D15:D16)</f>
        <v>429</v>
      </c>
    </row>
    <row r="15" spans="1:4" s="310" customFormat="1" ht="30.75" customHeight="1">
      <c r="A15" s="320" t="s">
        <v>606</v>
      </c>
      <c r="B15" s="321">
        <v>62</v>
      </c>
      <c r="C15" s="320" t="s">
        <v>607</v>
      </c>
      <c r="D15" s="322">
        <v>429</v>
      </c>
    </row>
    <row r="16" spans="1:4" s="310" customFormat="1" ht="30.75" customHeight="1">
      <c r="A16" s="320" t="s">
        <v>608</v>
      </c>
      <c r="B16" s="321">
        <v>104</v>
      </c>
      <c r="C16" s="320" t="s">
        <v>609</v>
      </c>
      <c r="D16" s="322"/>
    </row>
    <row r="17" spans="1:4" s="310" customFormat="1" ht="30.75" customHeight="1">
      <c r="A17" s="320" t="s">
        <v>610</v>
      </c>
      <c r="B17" s="321">
        <v>2</v>
      </c>
      <c r="C17" s="323" t="s">
        <v>611</v>
      </c>
      <c r="D17" s="324">
        <f>SUM(D18:D21)</f>
        <v>5601</v>
      </c>
    </row>
    <row r="18" spans="1:5" s="310" customFormat="1" ht="30.75" customHeight="1">
      <c r="A18" s="320" t="s">
        <v>612</v>
      </c>
      <c r="B18" s="321">
        <v>659</v>
      </c>
      <c r="C18" s="320" t="s">
        <v>613</v>
      </c>
      <c r="D18" s="322">
        <v>752</v>
      </c>
      <c r="E18" s="326"/>
    </row>
    <row r="19" spans="1:5" s="310" customFormat="1" ht="30.75" customHeight="1">
      <c r="A19" s="320" t="s">
        <v>614</v>
      </c>
      <c r="B19" s="321">
        <v>66</v>
      </c>
      <c r="C19" s="320" t="s">
        <v>615</v>
      </c>
      <c r="D19" s="322"/>
      <c r="E19" s="326"/>
    </row>
    <row r="20" spans="1:5" s="311" customFormat="1" ht="30.75" customHeight="1">
      <c r="A20" s="320" t="s">
        <v>616</v>
      </c>
      <c r="B20" s="321">
        <v>507</v>
      </c>
      <c r="C20" s="320" t="s">
        <v>617</v>
      </c>
      <c r="D20" s="322">
        <v>4018</v>
      </c>
      <c r="E20" s="327"/>
    </row>
    <row r="21" spans="1:5" s="312" customFormat="1" ht="30.75" customHeight="1">
      <c r="A21" s="323" t="s">
        <v>618</v>
      </c>
      <c r="B21" s="325">
        <f>SUM(B22:B22)+SUM(D5:D7)</f>
        <v>49</v>
      </c>
      <c r="C21" s="320" t="s">
        <v>619</v>
      </c>
      <c r="D21" s="322">
        <v>831</v>
      </c>
      <c r="E21" s="328"/>
    </row>
    <row r="22" spans="1:5" ht="30.75" customHeight="1">
      <c r="A22" s="329" t="s">
        <v>620</v>
      </c>
      <c r="B22" s="330"/>
      <c r="C22" s="331" t="s">
        <v>621</v>
      </c>
      <c r="D22" s="332">
        <f>D17+D14+D10+B21+B10+B5+D8</f>
        <v>135377</v>
      </c>
      <c r="E22" s="333"/>
    </row>
    <row r="23" spans="4:5" ht="30.75" customHeight="1">
      <c r="D23" s="333"/>
      <c r="E23" s="333"/>
    </row>
    <row r="24" spans="4:5" ht="30.75" customHeight="1">
      <c r="D24" s="333"/>
      <c r="E24" s="333"/>
    </row>
    <row r="25" spans="4:5" ht="30" customHeight="1">
      <c r="D25" s="333"/>
      <c r="E25" s="333"/>
    </row>
    <row r="26" spans="4:5" ht="30" customHeight="1">
      <c r="D26" s="333"/>
      <c r="E26" s="333"/>
    </row>
    <row r="27" spans="4:5" ht="30" customHeight="1">
      <c r="D27" s="333"/>
      <c r="E27" s="333"/>
    </row>
    <row r="28" spans="4:5" ht="30" customHeight="1">
      <c r="D28" s="333"/>
      <c r="E28" s="333"/>
    </row>
    <row r="29" ht="30" customHeight="1"/>
    <row r="30" ht="30" customHeight="1"/>
    <row r="31" ht="30" customHeight="1"/>
    <row r="32" ht="19.5" customHeight="1"/>
  </sheetData>
  <sheetProtection/>
  <mergeCells count="1">
    <mergeCell ref="A2:D2"/>
  </mergeCells>
  <printOptions horizontalCentered="1"/>
  <pageMargins left="0.59" right="0.59" top="0.98" bottom="0.98" header="0.51" footer="0.51"/>
  <pageSetup horizontalDpi="600" verticalDpi="600" orientation="portrait" paperSize="9"/>
</worksheet>
</file>

<file path=xl/worksheets/sheet38.xml><?xml version="1.0" encoding="utf-8"?>
<worksheet xmlns="http://schemas.openxmlformats.org/spreadsheetml/2006/main" xmlns:r="http://schemas.openxmlformats.org/officeDocument/2006/relationships">
  <sheetPr>
    <tabColor theme="5" tint="0.39998000860214233"/>
  </sheetPr>
  <dimension ref="A1:E21"/>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7" sqref="D7"/>
    </sheetView>
  </sheetViews>
  <sheetFormatPr defaultColWidth="9.00390625" defaultRowHeight="14.25"/>
  <cols>
    <col min="1" max="1" width="32.875" style="286" customWidth="1"/>
    <col min="2" max="2" width="16.00390625" style="286" customWidth="1"/>
    <col min="3" max="3" width="16.00390625" style="287" customWidth="1"/>
    <col min="4" max="4" width="16.00390625" style="286" customWidth="1"/>
    <col min="5" max="16384" width="9.00390625" style="286" customWidth="1"/>
  </cols>
  <sheetData>
    <row r="1" spans="1:5" s="261" customFormat="1" ht="18.75" customHeight="1">
      <c r="A1" s="260" t="s">
        <v>622</v>
      </c>
      <c r="C1" s="262"/>
      <c r="E1" s="261" t="s">
        <v>303</v>
      </c>
    </row>
    <row r="2" spans="1:4" s="263" customFormat="1" ht="26.25" customHeight="1">
      <c r="A2" s="638" t="s">
        <v>623</v>
      </c>
      <c r="B2" s="638"/>
      <c r="C2" s="638"/>
      <c r="D2" s="638"/>
    </row>
    <row r="3" spans="1:4" s="266" customFormat="1" ht="19.5" customHeight="1">
      <c r="A3" s="288"/>
      <c r="B3" s="289"/>
      <c r="C3" s="639" t="s">
        <v>5</v>
      </c>
      <c r="D3" s="713"/>
    </row>
    <row r="4" spans="1:4" s="92" customFormat="1" ht="22.5" customHeight="1">
      <c r="A4" s="714" t="s">
        <v>77</v>
      </c>
      <c r="B4" s="645" t="s">
        <v>9</v>
      </c>
      <c r="C4" s="706" t="s">
        <v>296</v>
      </c>
      <c r="D4" s="644"/>
    </row>
    <row r="5" spans="1:4" s="92" customFormat="1" ht="22.5" customHeight="1">
      <c r="A5" s="714"/>
      <c r="B5" s="707"/>
      <c r="C5" s="291" t="s">
        <v>10</v>
      </c>
      <c r="D5" s="290" t="s">
        <v>12</v>
      </c>
    </row>
    <row r="6" spans="1:4" ht="24.75" customHeight="1">
      <c r="A6" s="292" t="s">
        <v>78</v>
      </c>
      <c r="B6" s="293"/>
      <c r="C6" s="230"/>
      <c r="D6" s="294">
        <f>_xlfn.IFERROR(C6/B6*100-100,"")</f>
      </c>
    </row>
    <row r="7" spans="1:4" ht="24.75" customHeight="1">
      <c r="A7" s="295" t="s">
        <v>79</v>
      </c>
      <c r="B7" s="296">
        <v>5</v>
      </c>
      <c r="C7" s="271">
        <v>0</v>
      </c>
      <c r="D7" s="46"/>
    </row>
    <row r="8" spans="1:4" ht="24.75" customHeight="1">
      <c r="A8" s="295" t="s">
        <v>80</v>
      </c>
      <c r="B8" s="296">
        <v>5665</v>
      </c>
      <c r="C8" s="271">
        <v>3500</v>
      </c>
      <c r="D8" s="46">
        <f aca="true" t="shared" si="0" ref="D8:D15">_xlfn.IFERROR(C8/B8*100-100,"")</f>
        <v>-38.2171226831421</v>
      </c>
    </row>
    <row r="9" spans="1:4" ht="24.75" customHeight="1">
      <c r="A9" s="295" t="s">
        <v>81</v>
      </c>
      <c r="B9" s="296">
        <v>1096</v>
      </c>
      <c r="C9" s="271">
        <v>1200</v>
      </c>
      <c r="D9" s="46">
        <f t="shared" si="0"/>
        <v>9.489051094890513</v>
      </c>
    </row>
    <row r="10" spans="1:4" ht="24.75" customHeight="1">
      <c r="A10" s="295" t="s">
        <v>82</v>
      </c>
      <c r="B10" s="296">
        <v>104868</v>
      </c>
      <c r="C10" s="271">
        <v>70000</v>
      </c>
      <c r="D10" s="46">
        <f t="shared" si="0"/>
        <v>-33.24941831635961</v>
      </c>
    </row>
    <row r="11" spans="1:4" ht="24.75" customHeight="1">
      <c r="A11" s="295" t="s">
        <v>83</v>
      </c>
      <c r="B11" s="296">
        <v>975</v>
      </c>
      <c r="C11" s="271">
        <v>980</v>
      </c>
      <c r="D11" s="46">
        <f t="shared" si="0"/>
        <v>0.512820512820511</v>
      </c>
    </row>
    <row r="12" spans="1:4" ht="24.75" customHeight="1">
      <c r="A12" s="295" t="s">
        <v>84</v>
      </c>
      <c r="B12" s="296">
        <v>2409</v>
      </c>
      <c r="C12" s="271">
        <v>2410</v>
      </c>
      <c r="D12" s="46">
        <f t="shared" si="0"/>
        <v>0.04151100041511313</v>
      </c>
    </row>
    <row r="13" spans="1:4" ht="24.75" customHeight="1">
      <c r="A13" s="295" t="s">
        <v>85</v>
      </c>
      <c r="B13" s="296">
        <v>2734</v>
      </c>
      <c r="C13" s="271">
        <v>2800</v>
      </c>
      <c r="D13" s="46">
        <f t="shared" si="0"/>
        <v>2.4140453547915115</v>
      </c>
    </row>
    <row r="14" spans="1:4" ht="24.75" customHeight="1">
      <c r="A14" s="295" t="s">
        <v>86</v>
      </c>
      <c r="B14" s="296"/>
      <c r="C14" s="271"/>
      <c r="D14" s="46">
        <f t="shared" si="0"/>
      </c>
    </row>
    <row r="15" spans="1:4" ht="24.75" customHeight="1">
      <c r="A15" s="297" t="s">
        <v>87</v>
      </c>
      <c r="B15" s="298">
        <f>SUM(B6:B14)</f>
        <v>117752</v>
      </c>
      <c r="C15" s="299">
        <f>SUM(C6:C14)</f>
        <v>80890</v>
      </c>
      <c r="D15" s="46">
        <f t="shared" si="0"/>
        <v>-31.304776139683398</v>
      </c>
    </row>
    <row r="16" spans="1:4" ht="24.75" customHeight="1">
      <c r="A16" s="295" t="s">
        <v>88</v>
      </c>
      <c r="B16" s="300">
        <f>SUM(B17:B19)</f>
        <v>47126</v>
      </c>
      <c r="C16" s="301">
        <f>SUM(C17:C19)</f>
        <v>4953</v>
      </c>
      <c r="D16" s="46"/>
    </row>
    <row r="17" spans="1:4" ht="24.75" customHeight="1">
      <c r="A17" s="295" t="s">
        <v>89</v>
      </c>
      <c r="B17" s="300">
        <v>40000</v>
      </c>
      <c r="C17" s="301"/>
      <c r="D17" s="46"/>
    </row>
    <row r="18" spans="1:4" ht="24.75" customHeight="1">
      <c r="A18" s="243" t="s">
        <v>90</v>
      </c>
      <c r="B18" s="302">
        <v>612</v>
      </c>
      <c r="C18" s="303">
        <v>360</v>
      </c>
      <c r="D18" s="46"/>
    </row>
    <row r="19" spans="1:4" ht="24.75" customHeight="1">
      <c r="A19" s="243" t="s">
        <v>91</v>
      </c>
      <c r="B19" s="302">
        <v>6514</v>
      </c>
      <c r="C19" s="304">
        <v>4593</v>
      </c>
      <c r="D19" s="46"/>
    </row>
    <row r="20" spans="1:4" ht="24.75" customHeight="1">
      <c r="A20" s="248" t="s">
        <v>183</v>
      </c>
      <c r="B20" s="252">
        <f>B15+B16</f>
        <v>164878</v>
      </c>
      <c r="C20" s="305">
        <f>C15+C16</f>
        <v>85843</v>
      </c>
      <c r="D20" s="253"/>
    </row>
    <row r="21" spans="1:4" ht="19.5" customHeight="1">
      <c r="A21" s="306"/>
      <c r="B21" s="307"/>
      <c r="C21" s="307"/>
      <c r="D21" s="307"/>
    </row>
  </sheetData>
  <sheetProtection/>
  <mergeCells count="5">
    <mergeCell ref="A2:D2"/>
    <mergeCell ref="C3:D3"/>
    <mergeCell ref="C4:D4"/>
    <mergeCell ref="A4:A5"/>
    <mergeCell ref="B4:B5"/>
  </mergeCells>
  <printOptions horizontalCentered="1"/>
  <pageMargins left="0.75" right="0.75" top="0.98" bottom="0.98" header="0.51" footer="0.51"/>
  <pageSetup horizontalDpi="600" verticalDpi="600" orientation="portrait" paperSize="9"/>
  <drawing r:id="rId1"/>
</worksheet>
</file>

<file path=xl/worksheets/sheet39.xml><?xml version="1.0" encoding="utf-8"?>
<worksheet xmlns="http://schemas.openxmlformats.org/spreadsheetml/2006/main" xmlns:r="http://schemas.openxmlformats.org/officeDocument/2006/relationships">
  <sheetPr>
    <tabColor theme="5" tint="0.39998000860214233"/>
  </sheetPr>
  <dimension ref="A1:G32"/>
  <sheetViews>
    <sheetView showZeros="0" zoomScaleSheetLayoutView="100" zoomScalePageLayoutView="0" workbookViewId="0" topLeftCell="A1">
      <pane xSplit="1" ySplit="5" topLeftCell="B18" activePane="bottomRight" state="frozen"/>
      <selection pane="topLeft" activeCell="A1" sqref="A1"/>
      <selection pane="topRight" activeCell="A1" sqref="A1"/>
      <selection pane="bottomLeft" activeCell="A1" sqref="A1"/>
      <selection pane="bottomRight" activeCell="D38" sqref="D38"/>
    </sheetView>
  </sheetViews>
  <sheetFormatPr defaultColWidth="9.00390625" defaultRowHeight="14.25"/>
  <cols>
    <col min="1" max="1" width="35.625" style="257" customWidth="1"/>
    <col min="2" max="3" width="11.25390625" style="258" customWidth="1"/>
    <col min="4" max="4" width="11.25390625" style="259" customWidth="1"/>
    <col min="5" max="7" width="9.00390625" style="258" hidden="1" customWidth="1"/>
    <col min="8" max="16384" width="9.00390625" style="258" customWidth="1"/>
  </cols>
  <sheetData>
    <row r="1" spans="1:7" s="254" customFormat="1" ht="18.75" customHeight="1">
      <c r="A1" s="260" t="s">
        <v>624</v>
      </c>
      <c r="B1" s="261"/>
      <c r="C1" s="261"/>
      <c r="D1" s="262"/>
      <c r="E1" s="261"/>
      <c r="F1" s="261"/>
      <c r="G1" s="261"/>
    </row>
    <row r="2" spans="1:7" s="255" customFormat="1" ht="26.25" customHeight="1">
      <c r="A2" s="638" t="s">
        <v>625</v>
      </c>
      <c r="B2" s="638"/>
      <c r="C2" s="638"/>
      <c r="D2" s="638"/>
      <c r="E2" s="263"/>
      <c r="F2" s="263"/>
      <c r="G2" s="263"/>
    </row>
    <row r="3" spans="1:7" s="256" customFormat="1" ht="19.5" customHeight="1">
      <c r="A3" s="264"/>
      <c r="B3" s="265"/>
      <c r="C3" s="646" t="s">
        <v>5</v>
      </c>
      <c r="D3" s="646"/>
      <c r="E3" s="266"/>
      <c r="F3" s="266"/>
      <c r="G3" s="266"/>
    </row>
    <row r="4" spans="1:4" s="92" customFormat="1" ht="22.5" customHeight="1">
      <c r="A4" s="688" t="s">
        <v>77</v>
      </c>
      <c r="B4" s="648" t="s">
        <v>9</v>
      </c>
      <c r="C4" s="648" t="s">
        <v>296</v>
      </c>
      <c r="D4" s="648"/>
    </row>
    <row r="5" spans="1:4" s="92" customFormat="1" ht="22.5" customHeight="1">
      <c r="A5" s="688"/>
      <c r="B5" s="648" t="s">
        <v>10</v>
      </c>
      <c r="C5" s="225" t="s">
        <v>10</v>
      </c>
      <c r="D5" s="227" t="s">
        <v>12</v>
      </c>
    </row>
    <row r="6" spans="1:4" s="92" customFormat="1" ht="21.75" customHeight="1">
      <c r="A6" s="267" t="s">
        <v>94</v>
      </c>
      <c r="B6" s="227">
        <f>B7</f>
        <v>110</v>
      </c>
      <c r="C6" s="268"/>
      <c r="D6" s="227">
        <f>100*C6/B6-100</f>
        <v>-100</v>
      </c>
    </row>
    <row r="7" spans="1:4" s="92" customFormat="1" ht="21.75" customHeight="1">
      <c r="A7" s="267" t="s">
        <v>95</v>
      </c>
      <c r="B7" s="269">
        <v>110</v>
      </c>
      <c r="C7" s="270"/>
      <c r="D7" s="269">
        <f>100*C7/B7-100</f>
        <v>-100</v>
      </c>
    </row>
    <row r="8" spans="1:7" ht="21.75" customHeight="1">
      <c r="A8" s="267" t="s">
        <v>96</v>
      </c>
      <c r="B8" s="236">
        <f>B9</f>
        <v>38</v>
      </c>
      <c r="C8" s="271">
        <f>C9</f>
        <v>35</v>
      </c>
      <c r="D8" s="272">
        <v>-7.89</v>
      </c>
      <c r="E8" s="273" t="e">
        <f>IF(#REF!&lt;#REF!,"错误","正确")</f>
        <v>#REF!</v>
      </c>
      <c r="F8" s="273" t="e">
        <f>IF(B8&lt;#REF!,"错误","正确")</f>
        <v>#REF!</v>
      </c>
      <c r="G8" s="273" t="e">
        <f>IF(C8&lt;#REF!,"错误","正确")</f>
        <v>#REF!</v>
      </c>
    </row>
    <row r="9" spans="1:7" ht="21.75" customHeight="1">
      <c r="A9" s="267" t="s">
        <v>97</v>
      </c>
      <c r="B9" s="236">
        <v>38</v>
      </c>
      <c r="C9" s="271">
        <v>35</v>
      </c>
      <c r="D9" s="272">
        <f>C9/B9*100-100</f>
        <v>-7.89473684210526</v>
      </c>
      <c r="E9" s="273"/>
      <c r="F9" s="273"/>
      <c r="G9" s="273"/>
    </row>
    <row r="10" spans="1:7" ht="21.75" customHeight="1">
      <c r="A10" s="267" t="s">
        <v>98</v>
      </c>
      <c r="B10" s="236">
        <f>SUM(B11:B17)</f>
        <v>132680</v>
      </c>
      <c r="C10" s="271">
        <f>SUM(C11:C17)</f>
        <v>79800</v>
      </c>
      <c r="D10" s="272">
        <f aca="true" t="shared" si="0" ref="D10:D24">_xlfn.IFERROR(C10/B10*100-100,"")</f>
        <v>-39.85529092553512</v>
      </c>
      <c r="E10" s="273" t="e">
        <f>IF(#REF!&lt;#REF!,"错误","正确")</f>
        <v>#REF!</v>
      </c>
      <c r="F10" s="273" t="e">
        <f>IF(B10&lt;#REF!,"错误","正确")</f>
        <v>#REF!</v>
      </c>
      <c r="G10" s="273" t="e">
        <f>IF(C10&lt;#REF!,"错误","正确")</f>
        <v>#REF!</v>
      </c>
    </row>
    <row r="11" spans="1:7" ht="21.75" customHeight="1">
      <c r="A11" s="267" t="s">
        <v>99</v>
      </c>
      <c r="B11" s="236">
        <v>121564</v>
      </c>
      <c r="C11" s="271">
        <v>70000</v>
      </c>
      <c r="D11" s="272">
        <f>C11/B11*100-100</f>
        <v>-42.41716297588102</v>
      </c>
      <c r="E11" s="273"/>
      <c r="F11" s="273"/>
      <c r="G11" s="273"/>
    </row>
    <row r="12" spans="1:7" ht="21.75" customHeight="1">
      <c r="A12" s="267" t="s">
        <v>100</v>
      </c>
      <c r="B12" s="236">
        <v>5770</v>
      </c>
      <c r="C12" s="271">
        <v>3000</v>
      </c>
      <c r="D12" s="272">
        <f t="shared" si="0"/>
        <v>-48.00693240901212</v>
      </c>
      <c r="E12" s="273"/>
      <c r="F12" s="273"/>
      <c r="G12" s="273"/>
    </row>
    <row r="13" spans="1:7" ht="21.75" customHeight="1">
      <c r="A13" s="267" t="s">
        <v>101</v>
      </c>
      <c r="B13" s="236">
        <v>876</v>
      </c>
      <c r="C13" s="271">
        <v>1000</v>
      </c>
      <c r="D13" s="272">
        <f t="shared" si="0"/>
        <v>14.155251141552512</v>
      </c>
      <c r="E13" s="273"/>
      <c r="F13" s="273"/>
      <c r="G13" s="273"/>
    </row>
    <row r="14" spans="1:7" ht="21.75" customHeight="1">
      <c r="A14" s="267" t="s">
        <v>102</v>
      </c>
      <c r="B14" s="236">
        <v>0</v>
      </c>
      <c r="C14" s="271"/>
      <c r="D14" s="272">
        <f t="shared" si="0"/>
      </c>
      <c r="E14" s="273"/>
      <c r="F14" s="273"/>
      <c r="G14" s="273"/>
    </row>
    <row r="15" spans="1:7" ht="21.75" customHeight="1">
      <c r="A15" s="267" t="s">
        <v>103</v>
      </c>
      <c r="B15" s="236">
        <v>1706</v>
      </c>
      <c r="C15" s="271">
        <v>3000</v>
      </c>
      <c r="D15" s="272">
        <f t="shared" si="0"/>
        <v>75.84994138335287</v>
      </c>
      <c r="E15" s="273"/>
      <c r="F15" s="273"/>
      <c r="G15" s="273"/>
    </row>
    <row r="16" spans="1:7" ht="13.5" customHeight="1">
      <c r="A16" s="267" t="s">
        <v>104</v>
      </c>
      <c r="B16" s="236">
        <v>2764</v>
      </c>
      <c r="C16" s="271">
        <v>2800</v>
      </c>
      <c r="D16" s="272">
        <f t="shared" si="0"/>
        <v>1.3024602026049195</v>
      </c>
      <c r="E16" s="273"/>
      <c r="F16" s="273"/>
      <c r="G16" s="273"/>
    </row>
    <row r="17" spans="1:7" ht="15.75" customHeight="1">
      <c r="A17" s="267" t="s">
        <v>105</v>
      </c>
      <c r="B17" s="236"/>
      <c r="C17" s="271"/>
      <c r="D17" s="272">
        <f t="shared" si="0"/>
      </c>
      <c r="E17" s="273"/>
      <c r="F17" s="273"/>
      <c r="G17" s="273"/>
    </row>
    <row r="18" spans="1:7" ht="21.75" customHeight="1">
      <c r="A18" s="267" t="s">
        <v>106</v>
      </c>
      <c r="B18" s="236">
        <f>B19</f>
        <v>57</v>
      </c>
      <c r="C18" s="271">
        <f>C19</f>
        <v>0</v>
      </c>
      <c r="D18" s="272"/>
      <c r="E18" s="273" t="e">
        <f>IF(#REF!&lt;SUM(#REF!),"错误","正确")</f>
        <v>#REF!</v>
      </c>
      <c r="F18" s="273" t="e">
        <f>IF(B18&lt;SUM(#REF!),"错误","正确")</f>
        <v>#REF!</v>
      </c>
      <c r="G18" s="273" t="e">
        <f>IF(C18&lt;SUM(#REF!),"错误","正确")</f>
        <v>#REF!</v>
      </c>
    </row>
    <row r="19" spans="1:7" ht="21.75" customHeight="1">
      <c r="A19" s="267" t="s">
        <v>107</v>
      </c>
      <c r="B19" s="236">
        <v>57</v>
      </c>
      <c r="C19" s="271">
        <v>0</v>
      </c>
      <c r="D19" s="272"/>
      <c r="E19" s="273"/>
      <c r="F19" s="273"/>
      <c r="G19" s="273"/>
    </row>
    <row r="20" spans="1:7" ht="21.75" customHeight="1">
      <c r="A20" s="267" t="s">
        <v>108</v>
      </c>
      <c r="B20" s="236">
        <f>SUM(B21:B23)</f>
        <v>2988</v>
      </c>
      <c r="C20" s="271">
        <f>SUM(C21:C23)</f>
        <v>1700</v>
      </c>
      <c r="D20" s="272">
        <f t="shared" si="0"/>
        <v>-43.10575635876841</v>
      </c>
      <c r="E20" s="273" t="e">
        <f>IF(#REF!&lt;SUM(#REF!),"错误","正确")</f>
        <v>#REF!</v>
      </c>
      <c r="F20" s="273" t="e">
        <f>IF(B20&lt;SUM(#REF!),"错误","正确")</f>
        <v>#REF!</v>
      </c>
      <c r="G20" s="273" t="e">
        <f>IF(C20&lt;SUM(#REF!),"错误","正确")</f>
        <v>#REF!</v>
      </c>
    </row>
    <row r="21" spans="1:7" ht="21.75" customHeight="1">
      <c r="A21" s="274" t="s">
        <v>109</v>
      </c>
      <c r="B21" s="236">
        <v>16</v>
      </c>
      <c r="C21" s="271">
        <v>0</v>
      </c>
      <c r="D21" s="272">
        <f t="shared" si="0"/>
        <v>-100</v>
      </c>
      <c r="E21" s="273"/>
      <c r="F21" s="273"/>
      <c r="G21" s="273"/>
    </row>
    <row r="22" spans="1:7" ht="21.75" customHeight="1">
      <c r="A22" s="274" t="s">
        <v>110</v>
      </c>
      <c r="B22" s="236">
        <v>1834</v>
      </c>
      <c r="C22" s="271">
        <v>1700</v>
      </c>
      <c r="D22" s="272">
        <f t="shared" si="0"/>
        <v>-7.306434023991272</v>
      </c>
      <c r="E22" s="273"/>
      <c r="F22" s="273"/>
      <c r="G22" s="273"/>
    </row>
    <row r="23" spans="1:7" ht="21.75" customHeight="1">
      <c r="A23" s="274" t="s">
        <v>111</v>
      </c>
      <c r="B23" s="236">
        <v>1138</v>
      </c>
      <c r="C23" s="271">
        <v>0</v>
      </c>
      <c r="D23" s="272">
        <f t="shared" si="0"/>
        <v>-100</v>
      </c>
      <c r="E23" s="273"/>
      <c r="F23" s="273"/>
      <c r="G23" s="273"/>
    </row>
    <row r="24" spans="1:7" ht="22.5" customHeight="1">
      <c r="A24" s="275" t="s">
        <v>112</v>
      </c>
      <c r="B24" s="276">
        <f>SUM(B6,B8,B10,B18,B20)</f>
        <v>135873</v>
      </c>
      <c r="C24" s="277">
        <f>SUM(C8,C10,C18,C20)</f>
        <v>81535</v>
      </c>
      <c r="D24" s="272">
        <f t="shared" si="0"/>
        <v>-39.991757008382834</v>
      </c>
      <c r="E24" s="273"/>
      <c r="F24" s="273"/>
      <c r="G24" s="273"/>
    </row>
    <row r="25" spans="1:7" ht="22.5" customHeight="1">
      <c r="A25" s="267" t="s">
        <v>113</v>
      </c>
      <c r="B25" s="278">
        <f>SUM(B26:B30)</f>
        <v>29005</v>
      </c>
      <c r="C25" s="279">
        <f>SUM(C26:C30)</f>
        <v>4308</v>
      </c>
      <c r="D25" s="272"/>
      <c r="E25" s="280"/>
      <c r="F25" s="280"/>
      <c r="G25" s="280"/>
    </row>
    <row r="26" spans="1:7" ht="22.5" customHeight="1">
      <c r="A26" s="274" t="s">
        <v>114</v>
      </c>
      <c r="B26" s="278">
        <v>40</v>
      </c>
      <c r="C26" s="279">
        <v>0</v>
      </c>
      <c r="D26" s="272"/>
      <c r="E26" s="281"/>
      <c r="F26" s="281"/>
      <c r="G26" s="281"/>
    </row>
    <row r="27" spans="1:7" ht="22.5" customHeight="1">
      <c r="A27" s="267" t="s">
        <v>626</v>
      </c>
      <c r="B27" s="278">
        <v>22</v>
      </c>
      <c r="C27" s="279">
        <v>0</v>
      </c>
      <c r="D27" s="272"/>
      <c r="E27" s="281"/>
      <c r="F27" s="281"/>
      <c r="G27" s="281"/>
    </row>
    <row r="28" spans="1:7" ht="22.5" customHeight="1">
      <c r="A28" s="274" t="s">
        <v>115</v>
      </c>
      <c r="B28" s="278">
        <v>2350</v>
      </c>
      <c r="C28" s="279">
        <v>0</v>
      </c>
      <c r="D28" s="272"/>
      <c r="E28" s="281"/>
      <c r="F28" s="281"/>
      <c r="G28" s="281"/>
    </row>
    <row r="29" spans="1:7" ht="22.5" customHeight="1">
      <c r="A29" s="274" t="s">
        <v>311</v>
      </c>
      <c r="B29" s="278">
        <v>22000</v>
      </c>
      <c r="C29" s="279"/>
      <c r="D29" s="272"/>
      <c r="E29" s="281"/>
      <c r="F29" s="281"/>
      <c r="G29" s="281"/>
    </row>
    <row r="30" spans="1:7" ht="22.5" customHeight="1">
      <c r="A30" s="274" t="s">
        <v>117</v>
      </c>
      <c r="B30" s="278">
        <v>4593</v>
      </c>
      <c r="C30" s="279">
        <v>4308</v>
      </c>
      <c r="D30" s="272"/>
      <c r="E30" s="281"/>
      <c r="F30" s="281"/>
      <c r="G30" s="281"/>
    </row>
    <row r="31" spans="1:7" ht="22.5" customHeight="1">
      <c r="A31" s="282" t="s">
        <v>118</v>
      </c>
      <c r="B31" s="283">
        <f>SUM(B24,B25)</f>
        <v>164878</v>
      </c>
      <c r="C31" s="284">
        <f>SUM(C24,C25)</f>
        <v>85843</v>
      </c>
      <c r="D31" s="285"/>
      <c r="E31" s="281"/>
      <c r="F31" s="281"/>
      <c r="G31" s="281"/>
    </row>
    <row r="32" spans="5:7" ht="22.5" customHeight="1">
      <c r="E32" s="281"/>
      <c r="F32" s="281"/>
      <c r="G32" s="281"/>
    </row>
  </sheetData>
  <sheetProtection/>
  <mergeCells count="5">
    <mergeCell ref="A2:D2"/>
    <mergeCell ref="C3:D3"/>
    <mergeCell ref="C4:D4"/>
    <mergeCell ref="A4:A5"/>
    <mergeCell ref="B4:B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theme="9" tint="0.39998000860214233"/>
  </sheetPr>
  <dimension ref="A1:J38"/>
  <sheetViews>
    <sheetView showZeros="0" zoomScaleSheetLayoutView="100" zoomScalePageLayoutView="0" workbookViewId="0" topLeftCell="A1">
      <pane xSplit="1" ySplit="5" topLeftCell="B12" activePane="bottomRight" state="frozen"/>
      <selection pane="topLeft" activeCell="A1" sqref="A1"/>
      <selection pane="topRight" activeCell="A1" sqref="A1"/>
      <selection pane="bottomLeft" activeCell="A1" sqref="A1"/>
      <selection pane="bottomRight" activeCell="F30" sqref="F30"/>
    </sheetView>
  </sheetViews>
  <sheetFormatPr defaultColWidth="9.00390625" defaultRowHeight="14.25"/>
  <cols>
    <col min="1" max="1" width="30.25390625" style="568" customWidth="1"/>
    <col min="2" max="2" width="11.375" style="569" hidden="1" customWidth="1"/>
    <col min="3" max="3" width="12.375" style="570" customWidth="1"/>
    <col min="4" max="6" width="12.375" style="569" customWidth="1"/>
    <col min="7" max="7" width="8.25390625" style="569" hidden="1" customWidth="1"/>
    <col min="8" max="8" width="9.00390625" style="569" hidden="1" customWidth="1"/>
    <col min="9" max="16384" width="9.00390625" style="569" customWidth="1"/>
  </cols>
  <sheetData>
    <row r="1" spans="1:8" s="564" customFormat="1" ht="18.75" customHeight="1">
      <c r="A1" s="571" t="s">
        <v>46</v>
      </c>
      <c r="B1" s="572"/>
      <c r="C1" s="573"/>
      <c r="D1" s="572"/>
      <c r="E1" s="572"/>
      <c r="F1" s="572"/>
      <c r="G1" s="213"/>
      <c r="H1" s="213"/>
    </row>
    <row r="2" spans="1:8" s="565" customFormat="1" ht="26.25" customHeight="1">
      <c r="A2" s="635" t="s">
        <v>47</v>
      </c>
      <c r="B2" s="635"/>
      <c r="C2" s="635"/>
      <c r="D2" s="635"/>
      <c r="E2" s="635"/>
      <c r="F2" s="635"/>
      <c r="G2" s="214"/>
      <c r="H2" s="214"/>
    </row>
    <row r="3" spans="1:8" s="566" customFormat="1" ht="19.5" customHeight="1">
      <c r="A3" s="574"/>
      <c r="B3" s="575"/>
      <c r="C3" s="576"/>
      <c r="D3" s="575"/>
      <c r="E3" s="575"/>
      <c r="F3" s="577" t="s">
        <v>5</v>
      </c>
      <c r="G3" s="217"/>
      <c r="H3" s="217"/>
    </row>
    <row r="4" spans="1:6" s="215" customFormat="1" ht="22.5" customHeight="1">
      <c r="A4" s="636" t="s">
        <v>6</v>
      </c>
      <c r="B4" s="634" t="s">
        <v>7</v>
      </c>
      <c r="C4" s="634" t="s">
        <v>8</v>
      </c>
      <c r="D4" s="628" t="s">
        <v>9</v>
      </c>
      <c r="E4" s="629"/>
      <c r="F4" s="630"/>
    </row>
    <row r="5" spans="1:6" s="216" customFormat="1" ht="22.5" customHeight="1">
      <c r="A5" s="637"/>
      <c r="B5" s="634"/>
      <c r="C5" s="634" t="s">
        <v>10</v>
      </c>
      <c r="D5" s="291" t="s">
        <v>10</v>
      </c>
      <c r="E5" s="291" t="s">
        <v>11</v>
      </c>
      <c r="F5" s="102" t="s">
        <v>12</v>
      </c>
    </row>
    <row r="6" spans="1:8" s="566" customFormat="1" ht="19.5" customHeight="1">
      <c r="A6" s="578" t="s">
        <v>48</v>
      </c>
      <c r="B6" s="621">
        <v>50397</v>
      </c>
      <c r="C6" s="579">
        <v>61734</v>
      </c>
      <c r="D6" s="378">
        <v>61734</v>
      </c>
      <c r="E6" s="294">
        <f>D6/C6*100</f>
        <v>100</v>
      </c>
      <c r="F6" s="294">
        <f>_xlfn.IFERROR(D6/B6*100-100,"")</f>
        <v>22.49538663015656</v>
      </c>
      <c r="G6" s="581">
        <f>(D6/B6-1)*100</f>
        <v>22.495386630156556</v>
      </c>
      <c r="H6" s="581">
        <f>F6-G6</f>
        <v>0</v>
      </c>
    </row>
    <row r="7" spans="1:8" s="566" customFormat="1" ht="19.5" customHeight="1">
      <c r="A7" s="582" t="s">
        <v>49</v>
      </c>
      <c r="B7" s="621">
        <v>6</v>
      </c>
      <c r="C7" s="488">
        <v>0</v>
      </c>
      <c r="D7" s="381">
        <v>0</v>
      </c>
      <c r="E7" s="46"/>
      <c r="F7" s="46"/>
      <c r="G7" s="581"/>
      <c r="H7" s="581"/>
    </row>
    <row r="8" spans="1:8" s="566" customFormat="1" ht="19.5" customHeight="1">
      <c r="A8" s="582" t="s">
        <v>50</v>
      </c>
      <c r="B8" s="621">
        <v>26325</v>
      </c>
      <c r="C8" s="488">
        <v>27721</v>
      </c>
      <c r="D8" s="381">
        <v>27721</v>
      </c>
      <c r="E8" s="46">
        <f aca="true" t="shared" si="0" ref="E8:E21">D8/C8*100</f>
        <v>100</v>
      </c>
      <c r="F8" s="46">
        <f aca="true" t="shared" si="1" ref="F8:F23">_xlfn.IFERROR(D8/B8*100-100,"")</f>
        <v>5.302943969610638</v>
      </c>
      <c r="G8" s="581">
        <f>(D8/B8-1)*100</f>
        <v>5.302943969610641</v>
      </c>
      <c r="H8" s="581">
        <f>F8-G8</f>
        <v>0</v>
      </c>
    </row>
    <row r="9" spans="1:8" s="566" customFormat="1" ht="19.5" customHeight="1">
      <c r="A9" s="582" t="s">
        <v>51</v>
      </c>
      <c r="B9" s="621">
        <v>108583</v>
      </c>
      <c r="C9" s="488">
        <v>120299</v>
      </c>
      <c r="D9" s="381">
        <v>120299</v>
      </c>
      <c r="E9" s="46">
        <f t="shared" si="0"/>
        <v>100</v>
      </c>
      <c r="F9" s="46">
        <f t="shared" si="1"/>
        <v>10.789902655111746</v>
      </c>
      <c r="G9" s="581">
        <f>(D9/B9-1)*100</f>
        <v>10.78990265511175</v>
      </c>
      <c r="H9" s="581">
        <f>F9-G9</f>
        <v>0</v>
      </c>
    </row>
    <row r="10" spans="1:8" s="566" customFormat="1" ht="19.5" customHeight="1">
      <c r="A10" s="582" t="s">
        <v>52</v>
      </c>
      <c r="B10" s="621">
        <v>4884</v>
      </c>
      <c r="C10" s="488">
        <v>2030</v>
      </c>
      <c r="D10" s="381">
        <v>2030</v>
      </c>
      <c r="E10" s="46">
        <f t="shared" si="0"/>
        <v>100</v>
      </c>
      <c r="F10" s="46">
        <f t="shared" si="1"/>
        <v>-58.435708435708435</v>
      </c>
      <c r="G10" s="581">
        <f>(D10/B10-1)*100</f>
        <v>-58.435708435708435</v>
      </c>
      <c r="H10" s="581">
        <f>F10-G10</f>
        <v>0</v>
      </c>
    </row>
    <row r="11" spans="1:8" s="566" customFormat="1" ht="19.5" customHeight="1">
      <c r="A11" s="582" t="s">
        <v>53</v>
      </c>
      <c r="B11" s="621">
        <v>7819</v>
      </c>
      <c r="C11" s="488">
        <v>12831</v>
      </c>
      <c r="D11" s="381">
        <v>12831</v>
      </c>
      <c r="E11" s="46">
        <f t="shared" si="0"/>
        <v>100</v>
      </c>
      <c r="F11" s="46">
        <f t="shared" si="1"/>
        <v>64.10026857654432</v>
      </c>
      <c r="G11" s="581">
        <f aca="true" t="shared" si="2" ref="G11:G23">(D11/B11-1)*100</f>
        <v>64.10026857654432</v>
      </c>
      <c r="H11" s="581">
        <f aca="true" t="shared" si="3" ref="H11:H23">F11-G11</f>
        <v>0</v>
      </c>
    </row>
    <row r="12" spans="1:8" s="566" customFormat="1" ht="19.5" customHeight="1">
      <c r="A12" s="582" t="s">
        <v>54</v>
      </c>
      <c r="B12" s="621">
        <v>58709</v>
      </c>
      <c r="C12" s="488">
        <v>46287</v>
      </c>
      <c r="D12" s="381">
        <v>46287</v>
      </c>
      <c r="E12" s="46">
        <f t="shared" si="0"/>
        <v>100</v>
      </c>
      <c r="F12" s="46">
        <f t="shared" si="1"/>
        <v>-21.15859578599533</v>
      </c>
      <c r="G12" s="581">
        <f t="shared" si="2"/>
        <v>-21.158595785995338</v>
      </c>
      <c r="H12" s="581">
        <f t="shared" si="3"/>
        <v>0</v>
      </c>
    </row>
    <row r="13" spans="1:8" s="566" customFormat="1" ht="19.5" customHeight="1">
      <c r="A13" s="582" t="s">
        <v>55</v>
      </c>
      <c r="B13" s="621">
        <v>41148</v>
      </c>
      <c r="C13" s="488">
        <v>35338</v>
      </c>
      <c r="D13" s="381">
        <v>35338</v>
      </c>
      <c r="E13" s="46">
        <f t="shared" si="0"/>
        <v>100</v>
      </c>
      <c r="F13" s="46">
        <f t="shared" si="1"/>
        <v>-14.119762807426852</v>
      </c>
      <c r="G13" s="581">
        <f t="shared" si="2"/>
        <v>-14.11976280742685</v>
      </c>
      <c r="H13" s="581">
        <f t="shared" si="3"/>
        <v>0</v>
      </c>
    </row>
    <row r="14" spans="1:8" s="566" customFormat="1" ht="19.5" customHeight="1">
      <c r="A14" s="582" t="s">
        <v>56</v>
      </c>
      <c r="B14" s="621">
        <v>28943</v>
      </c>
      <c r="C14" s="488">
        <v>17008</v>
      </c>
      <c r="D14" s="381">
        <v>17008</v>
      </c>
      <c r="E14" s="46">
        <f t="shared" si="0"/>
        <v>100</v>
      </c>
      <c r="F14" s="46">
        <f t="shared" si="1"/>
        <v>-41.23622292091353</v>
      </c>
      <c r="G14" s="581">
        <f t="shared" si="2"/>
        <v>-41.23622292091353</v>
      </c>
      <c r="H14" s="581">
        <f t="shared" si="3"/>
        <v>0</v>
      </c>
    </row>
    <row r="15" spans="1:8" s="566" customFormat="1" ht="19.5" customHeight="1">
      <c r="A15" s="582" t="s">
        <v>57</v>
      </c>
      <c r="B15" s="621">
        <v>65303</v>
      </c>
      <c r="C15" s="488">
        <v>66704</v>
      </c>
      <c r="D15" s="381">
        <v>66704</v>
      </c>
      <c r="E15" s="46">
        <f t="shared" si="0"/>
        <v>100</v>
      </c>
      <c r="F15" s="46">
        <f t="shared" si="1"/>
        <v>2.1453838261641778</v>
      </c>
      <c r="G15" s="581">
        <f t="shared" si="2"/>
        <v>2.145383826164182</v>
      </c>
      <c r="H15" s="581">
        <f t="shared" si="3"/>
        <v>-4.440892098500626E-15</v>
      </c>
    </row>
    <row r="16" spans="1:8" s="566" customFormat="1" ht="19.5" customHeight="1">
      <c r="A16" s="582" t="s">
        <v>58</v>
      </c>
      <c r="B16" s="621">
        <v>33932</v>
      </c>
      <c r="C16" s="488">
        <v>43907</v>
      </c>
      <c r="D16" s="381">
        <v>43907</v>
      </c>
      <c r="E16" s="46">
        <f t="shared" si="0"/>
        <v>100</v>
      </c>
      <c r="F16" s="46">
        <f t="shared" si="1"/>
        <v>29.397029352823296</v>
      </c>
      <c r="G16" s="581">
        <f t="shared" si="2"/>
        <v>29.39702935282329</v>
      </c>
      <c r="H16" s="581">
        <f t="shared" si="3"/>
        <v>0</v>
      </c>
    </row>
    <row r="17" spans="1:8" s="566" customFormat="1" ht="19.5" customHeight="1">
      <c r="A17" s="582" t="s">
        <v>59</v>
      </c>
      <c r="B17" s="621">
        <v>13272</v>
      </c>
      <c r="C17" s="488">
        <v>23680</v>
      </c>
      <c r="D17" s="381">
        <v>23680</v>
      </c>
      <c r="E17" s="46">
        <f t="shared" si="0"/>
        <v>100</v>
      </c>
      <c r="F17" s="46">
        <f t="shared" si="1"/>
        <v>78.42073538276071</v>
      </c>
      <c r="G17" s="581">
        <f t="shared" si="2"/>
        <v>78.42073538276071</v>
      </c>
      <c r="H17" s="581">
        <f t="shared" si="3"/>
        <v>0</v>
      </c>
    </row>
    <row r="18" spans="1:8" s="566" customFormat="1" ht="19.5" customHeight="1">
      <c r="A18" s="582" t="s">
        <v>60</v>
      </c>
      <c r="B18" s="621">
        <v>6588</v>
      </c>
      <c r="C18" s="488">
        <v>5845</v>
      </c>
      <c r="D18" s="381">
        <v>5845</v>
      </c>
      <c r="E18" s="46">
        <f t="shared" si="0"/>
        <v>100</v>
      </c>
      <c r="F18" s="46">
        <f t="shared" si="1"/>
        <v>-11.278081360048574</v>
      </c>
      <c r="G18" s="581">
        <f t="shared" si="2"/>
        <v>-11.278081360048574</v>
      </c>
      <c r="H18" s="581">
        <f t="shared" si="3"/>
        <v>0</v>
      </c>
    </row>
    <row r="19" spans="1:8" s="566" customFormat="1" ht="19.5" customHeight="1">
      <c r="A19" s="584" t="s">
        <v>61</v>
      </c>
      <c r="B19" s="621">
        <v>2562</v>
      </c>
      <c r="C19" s="488">
        <v>4082</v>
      </c>
      <c r="D19" s="381">
        <v>4082</v>
      </c>
      <c r="E19" s="46">
        <f t="shared" si="0"/>
        <v>100</v>
      </c>
      <c r="F19" s="46">
        <f t="shared" si="1"/>
        <v>59.32864949258391</v>
      </c>
      <c r="G19" s="581">
        <f t="shared" si="2"/>
        <v>59.32864949258392</v>
      </c>
      <c r="H19" s="581">
        <f t="shared" si="3"/>
        <v>0</v>
      </c>
    </row>
    <row r="20" spans="1:8" s="566" customFormat="1" ht="19.5" customHeight="1">
      <c r="A20" s="584" t="s">
        <v>62</v>
      </c>
      <c r="B20" s="621">
        <v>7677</v>
      </c>
      <c r="C20" s="488">
        <v>3116</v>
      </c>
      <c r="D20" s="381">
        <v>3116</v>
      </c>
      <c r="E20" s="46">
        <f t="shared" si="0"/>
        <v>100</v>
      </c>
      <c r="F20" s="46">
        <f t="shared" si="1"/>
        <v>-59.411228344405366</v>
      </c>
      <c r="G20" s="581">
        <f t="shared" si="2"/>
        <v>-59.411228344405366</v>
      </c>
      <c r="H20" s="581">
        <f t="shared" si="3"/>
        <v>0</v>
      </c>
    </row>
    <row r="21" spans="1:8" s="566" customFormat="1" ht="19.5" customHeight="1">
      <c r="A21" s="584" t="s">
        <v>63</v>
      </c>
      <c r="B21" s="621">
        <v>5694</v>
      </c>
      <c r="C21" s="488">
        <v>11348</v>
      </c>
      <c r="D21" s="381">
        <v>11348</v>
      </c>
      <c r="E21" s="46">
        <f t="shared" si="0"/>
        <v>100</v>
      </c>
      <c r="F21" s="46">
        <f t="shared" si="1"/>
        <v>99.29750614682123</v>
      </c>
      <c r="G21" s="581">
        <f t="shared" si="2"/>
        <v>99.29750614682122</v>
      </c>
      <c r="H21" s="581">
        <f t="shared" si="3"/>
        <v>0</v>
      </c>
    </row>
    <row r="22" spans="1:8" s="566" customFormat="1" ht="19.5" customHeight="1">
      <c r="A22" s="584" t="s">
        <v>64</v>
      </c>
      <c r="B22" s="621"/>
      <c r="C22" s="488"/>
      <c r="D22" s="381"/>
      <c r="E22" s="46"/>
      <c r="F22" s="46">
        <f t="shared" si="1"/>
      </c>
      <c r="G22" s="581"/>
      <c r="H22" s="581"/>
    </row>
    <row r="23" spans="1:10" s="566" customFormat="1" ht="19.5" customHeight="1">
      <c r="A23" s="483" t="s">
        <v>65</v>
      </c>
      <c r="B23" s="622">
        <f>SUM(B6:B21)</f>
        <v>461842</v>
      </c>
      <c r="C23" s="386">
        <f>SUM(C6:C22)</f>
        <v>481930</v>
      </c>
      <c r="D23" s="386">
        <f>SUM(D6:D22)</f>
        <v>481930</v>
      </c>
      <c r="E23" s="46">
        <f>D23/C23*100</f>
        <v>100</v>
      </c>
      <c r="F23" s="46">
        <f t="shared" si="1"/>
        <v>4.349539452886475</v>
      </c>
      <c r="G23" s="581">
        <f t="shared" si="2"/>
        <v>4.349539452886475</v>
      </c>
      <c r="H23" s="581">
        <f t="shared" si="3"/>
        <v>0</v>
      </c>
      <c r="J23" s="624"/>
    </row>
    <row r="24" spans="1:10" s="566" customFormat="1" ht="19.5" customHeight="1">
      <c r="A24" s="623" t="s">
        <v>66</v>
      </c>
      <c r="B24" s="487">
        <f>SUM(B25:B31)</f>
        <v>475043</v>
      </c>
      <c r="C24" s="487">
        <f>SUM(C25:C31)</f>
        <v>565087</v>
      </c>
      <c r="D24" s="487">
        <f>SUM(D25:D31)</f>
        <v>569328</v>
      </c>
      <c r="E24" s="46"/>
      <c r="F24" s="46"/>
      <c r="G24" s="581"/>
      <c r="H24" s="581"/>
      <c r="J24" s="624"/>
    </row>
    <row r="25" spans="1:10" s="566" customFormat="1" ht="19.5" customHeight="1">
      <c r="A25" s="490" t="s">
        <v>67</v>
      </c>
      <c r="B25" s="487">
        <v>285135</v>
      </c>
      <c r="C25" s="487">
        <v>370000</v>
      </c>
      <c r="D25" s="487">
        <v>371011</v>
      </c>
      <c r="E25" s="46"/>
      <c r="F25" s="46"/>
      <c r="G25" s="581"/>
      <c r="H25" s="581"/>
      <c r="J25" s="624"/>
    </row>
    <row r="26" spans="1:10" s="566" customFormat="1" ht="19.5" customHeight="1">
      <c r="A26" s="490" t="s">
        <v>68</v>
      </c>
      <c r="B26" s="487">
        <v>45780</v>
      </c>
      <c r="C26" s="487">
        <v>52000</v>
      </c>
      <c r="D26" s="487">
        <v>55230</v>
      </c>
      <c r="E26" s="46"/>
      <c r="F26" s="46"/>
      <c r="G26" s="581"/>
      <c r="H26" s="581"/>
      <c r="J26" s="624"/>
    </row>
    <row r="27" spans="1:10" s="566" customFormat="1" ht="19.5" customHeight="1">
      <c r="A27" s="490" t="s">
        <v>69</v>
      </c>
      <c r="B27" s="487"/>
      <c r="C27" s="487"/>
      <c r="D27" s="487"/>
      <c r="E27" s="46"/>
      <c r="F27" s="46"/>
      <c r="G27" s="581"/>
      <c r="H27" s="581"/>
      <c r="J27" s="624"/>
    </row>
    <row r="28" spans="1:10" s="566" customFormat="1" ht="19.5" customHeight="1">
      <c r="A28" s="490" t="s">
        <v>70</v>
      </c>
      <c r="B28" s="487">
        <v>128830</v>
      </c>
      <c r="C28" s="487">
        <v>121700</v>
      </c>
      <c r="D28" s="487">
        <v>121700</v>
      </c>
      <c r="E28" s="46"/>
      <c r="F28" s="46"/>
      <c r="G28" s="581"/>
      <c r="H28" s="581"/>
      <c r="J28" s="624"/>
    </row>
    <row r="29" spans="1:10" s="566" customFormat="1" ht="19.5" customHeight="1">
      <c r="A29" s="490" t="s">
        <v>71</v>
      </c>
      <c r="B29" s="487"/>
      <c r="C29" s="487"/>
      <c r="D29" s="487"/>
      <c r="E29" s="46"/>
      <c r="F29" s="46"/>
      <c r="G29" s="581"/>
      <c r="H29" s="581"/>
      <c r="J29" s="624"/>
    </row>
    <row r="30" spans="1:10" s="566" customFormat="1" ht="19.5" customHeight="1">
      <c r="A30" s="490" t="s">
        <v>72</v>
      </c>
      <c r="B30" s="487">
        <v>15298</v>
      </c>
      <c r="C30" s="487">
        <v>21387</v>
      </c>
      <c r="D30" s="487">
        <v>21387</v>
      </c>
      <c r="E30" s="46"/>
      <c r="F30" s="46"/>
      <c r="G30" s="581"/>
      <c r="H30" s="581"/>
      <c r="J30" s="624"/>
    </row>
    <row r="31" spans="1:10" s="566" customFormat="1" ht="19.5" customHeight="1">
      <c r="A31" s="490" t="s">
        <v>73</v>
      </c>
      <c r="B31" s="487"/>
      <c r="C31" s="487"/>
      <c r="D31" s="487"/>
      <c r="E31" s="46"/>
      <c r="F31" s="46"/>
      <c r="G31" s="581"/>
      <c r="H31" s="581"/>
      <c r="J31" s="624"/>
    </row>
    <row r="32" spans="1:10" s="566" customFormat="1" ht="19.5" customHeight="1">
      <c r="A32" s="492" t="s">
        <v>74</v>
      </c>
      <c r="B32" s="493">
        <f>B23+B24</f>
        <v>936885</v>
      </c>
      <c r="C32" s="493">
        <f>C23+C24</f>
        <v>1047017</v>
      </c>
      <c r="D32" s="493">
        <f>D23+D24</f>
        <v>1051258</v>
      </c>
      <c r="E32" s="253"/>
      <c r="F32" s="253"/>
      <c r="G32" s="581"/>
      <c r="H32" s="581"/>
      <c r="J32" s="624"/>
    </row>
    <row r="33" spans="1:6" s="567" customFormat="1" ht="19.5" customHeight="1">
      <c r="A33" s="631" t="s">
        <v>45</v>
      </c>
      <c r="B33" s="631"/>
      <c r="C33" s="631"/>
      <c r="D33" s="631"/>
      <c r="E33" s="631"/>
      <c r="F33" s="631"/>
    </row>
    <row r="34" spans="1:7" ht="15.75">
      <c r="A34" s="587"/>
      <c r="B34" s="218"/>
      <c r="C34" s="588"/>
      <c r="D34" s="218"/>
      <c r="E34" s="218"/>
      <c r="F34" s="218"/>
      <c r="G34" s="218"/>
    </row>
    <row r="35" spans="1:7" ht="15.75">
      <c r="A35" s="587"/>
      <c r="B35" s="218"/>
      <c r="C35" s="588"/>
      <c r="D35" s="218"/>
      <c r="E35" s="218"/>
      <c r="F35" s="218"/>
      <c r="G35" s="218"/>
    </row>
    <row r="36" spans="1:7" ht="15.75">
      <c r="A36" s="587"/>
      <c r="B36" s="218"/>
      <c r="C36" s="588"/>
      <c r="D36" s="218"/>
      <c r="E36" s="218"/>
      <c r="F36" s="218"/>
      <c r="G36" s="218"/>
    </row>
    <row r="37" spans="1:7" ht="15.75">
      <c r="A37" s="587"/>
      <c r="B37" s="218"/>
      <c r="C37" s="588"/>
      <c r="D37" s="218"/>
      <c r="E37" s="218"/>
      <c r="F37" s="218"/>
      <c r="G37" s="218"/>
    </row>
    <row r="38" spans="1:7" ht="15.75">
      <c r="A38" s="587"/>
      <c r="B38" s="218"/>
      <c r="C38" s="588"/>
      <c r="D38" s="218"/>
      <c r="E38" s="218"/>
      <c r="F38" s="218"/>
      <c r="G38" s="218"/>
    </row>
  </sheetData>
  <sheetProtection/>
  <mergeCells count="6">
    <mergeCell ref="A2:F2"/>
    <mergeCell ref="D4:F4"/>
    <mergeCell ref="A33:F33"/>
    <mergeCell ref="A4:A5"/>
    <mergeCell ref="B4:B5"/>
    <mergeCell ref="C4:C5"/>
  </mergeCells>
  <printOptions horizontalCentered="1"/>
  <pageMargins left="0.75" right="0.75" top="0.98" bottom="0.98" header="0.51" footer="0.51"/>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tabColor theme="5" tint="0.39998000860214233"/>
  </sheetPr>
  <dimension ref="A1:H20"/>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18.625" style="218" customWidth="1"/>
    <col min="2" max="2" width="7.625" style="218" customWidth="1"/>
    <col min="3" max="4" width="7.625" style="219" customWidth="1"/>
    <col min="5" max="5" width="18.625" style="219" customWidth="1"/>
    <col min="6" max="8" width="7.625" style="218" customWidth="1"/>
    <col min="9" max="16384" width="9.00390625" style="218" customWidth="1"/>
  </cols>
  <sheetData>
    <row r="1" spans="1:5" s="213" customFormat="1" ht="18.75" customHeight="1">
      <c r="A1" s="220" t="s">
        <v>627</v>
      </c>
      <c r="C1" s="221"/>
      <c r="D1" s="221"/>
      <c r="E1" s="221"/>
    </row>
    <row r="2" spans="1:8" s="214" customFormat="1" ht="26.25" customHeight="1">
      <c r="A2" s="627" t="s">
        <v>628</v>
      </c>
      <c r="B2" s="627"/>
      <c r="C2" s="627"/>
      <c r="D2" s="627"/>
      <c r="E2" s="627"/>
      <c r="F2" s="627"/>
      <c r="G2" s="627"/>
      <c r="H2" s="627"/>
    </row>
    <row r="3" spans="1:8" s="215" customFormat="1" ht="19.5" customHeight="1">
      <c r="A3" s="222"/>
      <c r="B3" s="222"/>
      <c r="C3" s="223"/>
      <c r="D3" s="216"/>
      <c r="E3" s="216"/>
      <c r="G3" s="717" t="s">
        <v>5</v>
      </c>
      <c r="H3" s="717"/>
    </row>
    <row r="4" spans="1:8" s="215" customFormat="1" ht="32.25" customHeight="1">
      <c r="A4" s="634" t="s">
        <v>121</v>
      </c>
      <c r="B4" s="648" t="s">
        <v>9</v>
      </c>
      <c r="C4" s="647" t="s">
        <v>296</v>
      </c>
      <c r="D4" s="648"/>
      <c r="E4" s="667" t="s">
        <v>124</v>
      </c>
      <c r="F4" s="648" t="s">
        <v>9</v>
      </c>
      <c r="G4" s="647" t="s">
        <v>296</v>
      </c>
      <c r="H4" s="648"/>
    </row>
    <row r="5" spans="1:8" s="216" customFormat="1" ht="32.25" customHeight="1">
      <c r="A5" s="665"/>
      <c r="B5" s="648" t="s">
        <v>10</v>
      </c>
      <c r="C5" s="226" t="s">
        <v>10</v>
      </c>
      <c r="D5" s="227" t="s">
        <v>148</v>
      </c>
      <c r="E5" s="668"/>
      <c r="F5" s="648" t="s">
        <v>10</v>
      </c>
      <c r="G5" s="226" t="s">
        <v>10</v>
      </c>
      <c r="H5" s="225" t="s">
        <v>148</v>
      </c>
    </row>
    <row r="6" spans="1:8" s="217" customFormat="1" ht="42.75" customHeight="1">
      <c r="A6" s="228" t="s">
        <v>127</v>
      </c>
      <c r="B6" s="229">
        <f>B7</f>
        <v>20000</v>
      </c>
      <c r="C6" s="230">
        <f>C7</f>
        <v>15000</v>
      </c>
      <c r="D6" s="231">
        <f>_xlfn.IFERROR(C6/B6*100-100,"")</f>
        <v>-25</v>
      </c>
      <c r="E6" s="232" t="s">
        <v>128</v>
      </c>
      <c r="F6" s="233">
        <f>SUM(F7:F8)</f>
        <v>20000</v>
      </c>
      <c r="G6" s="233">
        <f>SUM(G7:G8)</f>
        <v>15000</v>
      </c>
      <c r="H6" s="234">
        <f>_xlfn.IFERROR(G6/F6*100-100,"")</f>
        <v>-25</v>
      </c>
    </row>
    <row r="7" spans="1:8" s="217" customFormat="1" ht="42.75" customHeight="1">
      <c r="A7" s="235" t="s">
        <v>129</v>
      </c>
      <c r="B7" s="236">
        <v>20000</v>
      </c>
      <c r="C7" s="237">
        <v>15000</v>
      </c>
      <c r="D7" s="238">
        <f aca="true" t="shared" si="0" ref="D7:D14">_xlfn.IFERROR(C7/B7*100-100,"")</f>
        <v>-25</v>
      </c>
      <c r="E7" s="239" t="s">
        <v>130</v>
      </c>
      <c r="F7" s="240">
        <v>20000</v>
      </c>
      <c r="G7" s="241">
        <v>15000</v>
      </c>
      <c r="H7" s="242">
        <f aca="true" t="shared" si="1" ref="H7:H14">_xlfn.IFERROR(G7/F7*100-100,"")</f>
        <v>-25</v>
      </c>
    </row>
    <row r="8" spans="1:8" s="217" customFormat="1" ht="42.75" customHeight="1">
      <c r="A8" s="235" t="s">
        <v>131</v>
      </c>
      <c r="B8" s="243"/>
      <c r="C8" s="237"/>
      <c r="D8" s="238">
        <f t="shared" si="0"/>
      </c>
      <c r="E8" s="244"/>
      <c r="F8" s="245"/>
      <c r="G8" s="245"/>
      <c r="H8" s="245">
        <f t="shared" si="1"/>
      </c>
    </row>
    <row r="9" spans="1:8" s="217" customFormat="1" ht="42.75" customHeight="1">
      <c r="A9" s="235" t="s">
        <v>132</v>
      </c>
      <c r="B9" s="243"/>
      <c r="C9" s="237"/>
      <c r="D9" s="238">
        <f t="shared" si="0"/>
      </c>
      <c r="E9" s="241"/>
      <c r="F9" s="245"/>
      <c r="G9" s="245"/>
      <c r="H9" s="245">
        <f t="shared" si="1"/>
      </c>
    </row>
    <row r="10" spans="1:8" s="217" customFormat="1" ht="42.75" customHeight="1">
      <c r="A10" s="246" t="s">
        <v>133</v>
      </c>
      <c r="B10" s="243"/>
      <c r="C10" s="237"/>
      <c r="D10" s="238">
        <f t="shared" si="0"/>
      </c>
      <c r="E10" s="241"/>
      <c r="F10" s="245"/>
      <c r="G10" s="245"/>
      <c r="H10" s="245">
        <f t="shared" si="1"/>
      </c>
    </row>
    <row r="11" spans="1:8" s="217" customFormat="1" ht="42.75" customHeight="1">
      <c r="A11" s="246" t="s">
        <v>134</v>
      </c>
      <c r="B11" s="243"/>
      <c r="C11" s="237"/>
      <c r="D11" s="238">
        <f t="shared" si="0"/>
      </c>
      <c r="E11" s="241"/>
      <c r="F11" s="245"/>
      <c r="G11" s="245"/>
      <c r="H11" s="245">
        <f t="shared" si="1"/>
      </c>
    </row>
    <row r="12" spans="1:8" s="217" customFormat="1" ht="42.75" customHeight="1">
      <c r="A12" s="246" t="s">
        <v>135</v>
      </c>
      <c r="B12" s="243"/>
      <c r="C12" s="237"/>
      <c r="D12" s="238">
        <f t="shared" si="0"/>
      </c>
      <c r="E12" s="241"/>
      <c r="F12" s="245"/>
      <c r="G12" s="245"/>
      <c r="H12" s="245">
        <f t="shared" si="1"/>
      </c>
    </row>
    <row r="13" spans="1:8" s="217" customFormat="1" ht="42.75" customHeight="1">
      <c r="A13" s="246" t="s">
        <v>136</v>
      </c>
      <c r="B13" s="243"/>
      <c r="C13" s="237"/>
      <c r="D13" s="238">
        <f t="shared" si="0"/>
      </c>
      <c r="E13" s="241"/>
      <c r="F13" s="245"/>
      <c r="G13" s="245"/>
      <c r="H13" s="245">
        <f t="shared" si="1"/>
      </c>
    </row>
    <row r="14" spans="1:8" s="217" customFormat="1" ht="32.25" customHeight="1">
      <c r="A14" s="247" t="s">
        <v>44</v>
      </c>
      <c r="B14" s="248">
        <f>SUM(B6,B10,B11,B12,B13)</f>
        <v>20000</v>
      </c>
      <c r="C14" s="248">
        <f>SUM(C6,C10,C11,C12,C13)</f>
        <v>15000</v>
      </c>
      <c r="D14" s="249">
        <f t="shared" si="0"/>
        <v>-25</v>
      </c>
      <c r="E14" s="250" t="s">
        <v>118</v>
      </c>
      <c r="F14" s="251">
        <f>SUM(F6,F10,F11,F12,F13)</f>
        <v>20000</v>
      </c>
      <c r="G14" s="252">
        <f>SUM(G6,G10,G11,G12,G13)</f>
        <v>15000</v>
      </c>
      <c r="H14" s="253">
        <f t="shared" si="1"/>
        <v>-25</v>
      </c>
    </row>
    <row r="15" spans="1:6" ht="18" customHeight="1">
      <c r="A15" s="649"/>
      <c r="B15" s="662"/>
      <c r="C15" s="662"/>
      <c r="D15" s="662"/>
      <c r="E15" s="662"/>
      <c r="F15" s="662"/>
    </row>
    <row r="16" ht="18" customHeight="1"/>
    <row r="17" ht="18" customHeight="1"/>
    <row r="18" ht="18" customHeight="1"/>
    <row r="19" ht="18" customHeight="1"/>
    <row r="20" spans="1:2" ht="18" customHeight="1">
      <c r="A20" s="217"/>
      <c r="B20" s="217"/>
    </row>
    <row r="21"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sheetData>
  <sheetProtection/>
  <mergeCells count="9">
    <mergeCell ref="A2:H2"/>
    <mergeCell ref="G3:H3"/>
    <mergeCell ref="C4:D4"/>
    <mergeCell ref="G4:H4"/>
    <mergeCell ref="A15:F15"/>
    <mergeCell ref="A4:A5"/>
    <mergeCell ref="B4:B5"/>
    <mergeCell ref="E4:E5"/>
    <mergeCell ref="F4:F5"/>
  </mergeCells>
  <printOptions horizontalCentered="1"/>
  <pageMargins left="0.59" right="0.59" top="0.79" bottom="0.79" header="0.51" footer="0.51"/>
  <pageSetup horizontalDpi="600" verticalDpi="600" orientation="portrait" paperSize="9"/>
</worksheet>
</file>

<file path=xl/worksheets/sheet41.xml><?xml version="1.0" encoding="utf-8"?>
<worksheet xmlns="http://schemas.openxmlformats.org/spreadsheetml/2006/main" xmlns:r="http://schemas.openxmlformats.org/officeDocument/2006/relationships">
  <sheetPr>
    <tabColor theme="5" tint="0.39998000860214233"/>
  </sheetPr>
  <dimension ref="A1:L17"/>
  <sheetViews>
    <sheetView showGridLines="0" showZeros="0" zoomScalePageLayoutView="0" workbookViewId="0" topLeftCell="A1">
      <selection activeCell="A1" sqref="A1"/>
    </sheetView>
  </sheetViews>
  <sheetFormatPr defaultColWidth="9.00390625" defaultRowHeight="14.25"/>
  <cols>
    <col min="1" max="1" width="28.00390625" style="175" customWidth="1"/>
    <col min="2" max="7" width="6.625" style="176" customWidth="1"/>
    <col min="8" max="10" width="6.625" style="175" customWidth="1"/>
    <col min="11" max="16384" width="9.00390625" style="175" customWidth="1"/>
  </cols>
  <sheetData>
    <row r="1" ht="18.75" customHeight="1">
      <c r="A1" s="177" t="s">
        <v>629</v>
      </c>
    </row>
    <row r="2" spans="1:10" ht="26.25" customHeight="1">
      <c r="A2" s="669" t="s">
        <v>630</v>
      </c>
      <c r="B2" s="669"/>
      <c r="C2" s="669"/>
      <c r="D2" s="669"/>
      <c r="E2" s="669"/>
      <c r="F2" s="669"/>
      <c r="G2" s="669"/>
      <c r="H2" s="669"/>
      <c r="I2" s="669"/>
      <c r="J2" s="669"/>
    </row>
    <row r="3" spans="1:10" ht="19.5" customHeight="1">
      <c r="A3" s="178"/>
      <c r="B3" s="179"/>
      <c r="C3" s="179"/>
      <c r="D3" s="179"/>
      <c r="E3" s="179"/>
      <c r="F3" s="179"/>
      <c r="G3" s="179"/>
      <c r="J3" s="207" t="s">
        <v>5</v>
      </c>
    </row>
    <row r="4" spans="1:10" s="172" customFormat="1" ht="21.75" customHeight="1">
      <c r="A4" s="674" t="s">
        <v>140</v>
      </c>
      <c r="B4" s="675" t="s">
        <v>318</v>
      </c>
      <c r="C4" s="675" t="s">
        <v>123</v>
      </c>
      <c r="D4" s="720" t="s">
        <v>319</v>
      </c>
      <c r="E4" s="721"/>
      <c r="F4" s="675" t="s">
        <v>126</v>
      </c>
      <c r="G4" s="670" t="s">
        <v>320</v>
      </c>
      <c r="H4" s="670"/>
      <c r="I4" s="675" t="s">
        <v>146</v>
      </c>
      <c r="J4" s="726" t="s">
        <v>321</v>
      </c>
    </row>
    <row r="5" spans="1:10" s="172" customFormat="1" ht="27" customHeight="1">
      <c r="A5" s="724"/>
      <c r="B5" s="725"/>
      <c r="C5" s="725"/>
      <c r="D5" s="180" t="s">
        <v>10</v>
      </c>
      <c r="E5" s="180" t="s">
        <v>148</v>
      </c>
      <c r="F5" s="725"/>
      <c r="G5" s="180" t="s">
        <v>10</v>
      </c>
      <c r="H5" s="180" t="s">
        <v>148</v>
      </c>
      <c r="I5" s="676"/>
      <c r="J5" s="727"/>
    </row>
    <row r="6" spans="1:10" s="173" customFormat="1" ht="63" customHeight="1">
      <c r="A6" s="181" t="s">
        <v>149</v>
      </c>
      <c r="B6" s="182">
        <f aca="true" t="shared" si="0" ref="B6:G6">B7+B10+B12</f>
        <v>124396</v>
      </c>
      <c r="C6" s="182">
        <f t="shared" si="0"/>
        <v>148392</v>
      </c>
      <c r="D6" s="182">
        <f t="shared" si="0"/>
        <v>159799</v>
      </c>
      <c r="E6" s="183">
        <f>D6/C6*100-100</f>
        <v>7.687072079357364</v>
      </c>
      <c r="F6" s="182">
        <f t="shared" si="0"/>
        <v>149555</v>
      </c>
      <c r="G6" s="182">
        <f t="shared" si="0"/>
        <v>163254</v>
      </c>
      <c r="H6" s="184">
        <f>G6/F6*100-100</f>
        <v>9.15984086122161</v>
      </c>
      <c r="I6" s="208">
        <f aca="true" t="shared" si="1" ref="I6:I13">D6-G6</f>
        <v>-3455</v>
      </c>
      <c r="J6" s="182">
        <f>J7+J10+J12</f>
        <v>120941</v>
      </c>
    </row>
    <row r="7" spans="1:12" s="174" customFormat="1" ht="30" customHeight="1">
      <c r="A7" s="185" t="s">
        <v>150</v>
      </c>
      <c r="B7" s="186">
        <f aca="true" t="shared" si="2" ref="B7:G7">B8+B9</f>
        <v>44158</v>
      </c>
      <c r="C7" s="187">
        <f t="shared" si="2"/>
        <v>116950</v>
      </c>
      <c r="D7" s="186">
        <f t="shared" si="2"/>
        <v>125230</v>
      </c>
      <c r="E7" s="188">
        <f aca="true" t="shared" si="3" ref="E7:E13">IF(D7*C7=0,"",D7/C7*100-100)</f>
        <v>7.079948696023948</v>
      </c>
      <c r="F7" s="189">
        <f t="shared" si="2"/>
        <v>126424</v>
      </c>
      <c r="G7" s="190">
        <f t="shared" si="2"/>
        <v>137362</v>
      </c>
      <c r="H7" s="191">
        <f>IF(G7*F7=0,"",G7/F7*100-100)</f>
        <v>8.651838258558513</v>
      </c>
      <c r="I7" s="209">
        <f t="shared" si="1"/>
        <v>-12132</v>
      </c>
      <c r="J7" s="209">
        <f aca="true" t="shared" si="4" ref="J7:J13">B7+D7-G7</f>
        <v>32026</v>
      </c>
      <c r="L7" s="210"/>
    </row>
    <row r="8" spans="1:12" s="174" customFormat="1" ht="30" customHeight="1">
      <c r="A8" s="192" t="s">
        <v>151</v>
      </c>
      <c r="B8" s="193">
        <f>'[3]A6全区社保基金收支情况表'!N8</f>
        <v>42941</v>
      </c>
      <c r="C8" s="194">
        <v>84466</v>
      </c>
      <c r="D8" s="193">
        <v>86535</v>
      </c>
      <c r="E8" s="195">
        <f t="shared" si="3"/>
        <v>2.449506310231328</v>
      </c>
      <c r="F8" s="194">
        <v>89873</v>
      </c>
      <c r="G8" s="196">
        <v>99251</v>
      </c>
      <c r="H8" s="197">
        <f>IF(G8*F8=0,"",G8/F8*100-100)</f>
        <v>10.434724555762017</v>
      </c>
      <c r="I8" s="211">
        <f t="shared" si="1"/>
        <v>-12716</v>
      </c>
      <c r="J8" s="211">
        <f t="shared" si="4"/>
        <v>30225</v>
      </c>
      <c r="L8" s="210"/>
    </row>
    <row r="9" spans="1:12" s="174" customFormat="1" ht="30" customHeight="1">
      <c r="A9" s="192" t="s">
        <v>152</v>
      </c>
      <c r="B9" s="193">
        <f>'[3]A6全区社保基金收支情况表'!N9</f>
        <v>1217</v>
      </c>
      <c r="C9" s="194">
        <v>32484</v>
      </c>
      <c r="D9" s="193">
        <v>38695</v>
      </c>
      <c r="E9" s="195">
        <f t="shared" si="3"/>
        <v>19.120182243566063</v>
      </c>
      <c r="F9" s="194">
        <v>36551</v>
      </c>
      <c r="G9" s="196">
        <v>38111</v>
      </c>
      <c r="H9" s="197">
        <f>IF(G9*F9=0,"",G9/F9*100-100)</f>
        <v>4.2680090831988196</v>
      </c>
      <c r="I9" s="211">
        <f t="shared" si="1"/>
        <v>584</v>
      </c>
      <c r="J9" s="211">
        <f t="shared" si="4"/>
        <v>1801</v>
      </c>
      <c r="L9" s="210"/>
    </row>
    <row r="10" spans="1:12" s="174" customFormat="1" ht="30" customHeight="1">
      <c r="A10" s="192" t="s">
        <v>153</v>
      </c>
      <c r="B10" s="193">
        <f aca="true" t="shared" si="5" ref="B10:G10">B11</f>
        <v>78625</v>
      </c>
      <c r="C10" s="194">
        <f t="shared" si="5"/>
        <v>22161</v>
      </c>
      <c r="D10" s="193">
        <f t="shared" si="5"/>
        <v>25210</v>
      </c>
      <c r="E10" s="195">
        <f t="shared" si="3"/>
        <v>13.758404404133387</v>
      </c>
      <c r="F10" s="194">
        <f t="shared" si="5"/>
        <v>14110</v>
      </c>
      <c r="G10" s="196">
        <f t="shared" si="5"/>
        <v>16533</v>
      </c>
      <c r="H10" s="197">
        <f>IF(G10*F10=0,"",G10/F10*100-100)</f>
        <v>17.172218284904318</v>
      </c>
      <c r="I10" s="211">
        <f t="shared" si="1"/>
        <v>8677</v>
      </c>
      <c r="J10" s="211">
        <f t="shared" si="4"/>
        <v>87302</v>
      </c>
      <c r="L10" s="210"/>
    </row>
    <row r="11" spans="1:12" s="174" customFormat="1" ht="30" customHeight="1">
      <c r="A11" s="192" t="s">
        <v>154</v>
      </c>
      <c r="B11" s="193">
        <f>'[3]A6全区社保基金收支情况表'!N11</f>
        <v>78625</v>
      </c>
      <c r="C11" s="194">
        <v>22161</v>
      </c>
      <c r="D11" s="193">
        <v>25210</v>
      </c>
      <c r="E11" s="195">
        <f t="shared" si="3"/>
        <v>13.758404404133387</v>
      </c>
      <c r="F11" s="194">
        <v>14110</v>
      </c>
      <c r="G11" s="196">
        <v>16533</v>
      </c>
      <c r="H11" s="197">
        <f>IF(G11*F11=0,"",G11/F11*100-100)</f>
        <v>17.172218284904318</v>
      </c>
      <c r="I11" s="211">
        <f t="shared" si="1"/>
        <v>8677</v>
      </c>
      <c r="J11" s="211">
        <f t="shared" si="4"/>
        <v>87302</v>
      </c>
      <c r="L11" s="210"/>
    </row>
    <row r="12" spans="1:12" s="174" customFormat="1" ht="30" customHeight="1">
      <c r="A12" s="192" t="s">
        <v>155</v>
      </c>
      <c r="B12" s="193">
        <f aca="true" t="shared" si="6" ref="B12:H12">B13</f>
        <v>1613</v>
      </c>
      <c r="C12" s="198">
        <f t="shared" si="6"/>
        <v>9281</v>
      </c>
      <c r="D12" s="193">
        <f t="shared" si="6"/>
        <v>9359</v>
      </c>
      <c r="E12" s="195">
        <f t="shared" si="3"/>
        <v>0.8404266781596874</v>
      </c>
      <c r="F12" s="194">
        <f t="shared" si="6"/>
        <v>9021</v>
      </c>
      <c r="G12" s="196">
        <f t="shared" si="6"/>
        <v>9359</v>
      </c>
      <c r="H12" s="197">
        <f t="shared" si="6"/>
        <v>3.746812991907774</v>
      </c>
      <c r="I12" s="211">
        <f t="shared" si="1"/>
        <v>0</v>
      </c>
      <c r="J12" s="211">
        <f t="shared" si="4"/>
        <v>1613</v>
      </c>
      <c r="L12" s="210"/>
    </row>
    <row r="13" spans="1:12" s="174" customFormat="1" ht="30" customHeight="1">
      <c r="A13" s="199" t="s">
        <v>156</v>
      </c>
      <c r="B13" s="200">
        <f>'[3]A6全区社保基金收支情况表'!N17</f>
        <v>1613</v>
      </c>
      <c r="C13" s="201">
        <v>9281</v>
      </c>
      <c r="D13" s="200">
        <v>9359</v>
      </c>
      <c r="E13" s="202">
        <f t="shared" si="3"/>
        <v>0.8404266781596874</v>
      </c>
      <c r="F13" s="203">
        <v>9021</v>
      </c>
      <c r="G13" s="204">
        <v>9359</v>
      </c>
      <c r="H13" s="205">
        <f>IF(G13*F13=0,"",G13/F13*100-100)</f>
        <v>3.746812991907774</v>
      </c>
      <c r="I13" s="212">
        <f t="shared" si="1"/>
        <v>0</v>
      </c>
      <c r="J13" s="212">
        <f t="shared" si="4"/>
        <v>1613</v>
      </c>
      <c r="L13" s="210"/>
    </row>
    <row r="14" spans="1:12" s="174" customFormat="1" ht="30" customHeight="1">
      <c r="A14" s="206" t="s">
        <v>631</v>
      </c>
      <c r="B14" s="176"/>
      <c r="C14" s="176"/>
      <c r="D14" s="176"/>
      <c r="E14" s="176"/>
      <c r="F14" s="176"/>
      <c r="G14" s="176"/>
      <c r="H14" s="175"/>
      <c r="I14" s="175"/>
      <c r="J14" s="175"/>
      <c r="K14" s="175"/>
      <c r="L14" s="210"/>
    </row>
    <row r="15" spans="1:12" s="174" customFormat="1" ht="30" customHeight="1">
      <c r="A15" s="175"/>
      <c r="B15" s="176"/>
      <c r="C15" s="176"/>
      <c r="D15" s="176"/>
      <c r="E15" s="176"/>
      <c r="F15" s="176"/>
      <c r="G15" s="176"/>
      <c r="H15" s="175"/>
      <c r="I15" s="175"/>
      <c r="J15" s="175"/>
      <c r="K15" s="175"/>
      <c r="L15" s="210"/>
    </row>
    <row r="16" spans="1:12" s="174" customFormat="1" ht="30" customHeight="1">
      <c r="A16" s="175"/>
      <c r="B16" s="176"/>
      <c r="C16" s="176"/>
      <c r="D16" s="176"/>
      <c r="E16" s="176"/>
      <c r="F16" s="176"/>
      <c r="G16" s="176"/>
      <c r="H16" s="175"/>
      <c r="I16" s="175"/>
      <c r="J16" s="175"/>
      <c r="K16" s="175"/>
      <c r="L16" s="210"/>
    </row>
    <row r="17" spans="1:12" s="174" customFormat="1" ht="30" customHeight="1">
      <c r="A17" s="175"/>
      <c r="B17" s="176"/>
      <c r="C17" s="176"/>
      <c r="D17" s="176"/>
      <c r="E17" s="176"/>
      <c r="F17" s="176"/>
      <c r="G17" s="176"/>
      <c r="H17" s="175"/>
      <c r="I17" s="175"/>
      <c r="J17" s="175"/>
      <c r="K17" s="175"/>
      <c r="L17" s="210"/>
    </row>
    <row r="18" ht="22.5" customHeight="1"/>
  </sheetData>
  <sheetProtection/>
  <mergeCells count="9">
    <mergeCell ref="A2:J2"/>
    <mergeCell ref="D4:E4"/>
    <mergeCell ref="G4:H4"/>
    <mergeCell ref="A4:A5"/>
    <mergeCell ref="B4:B5"/>
    <mergeCell ref="C4:C5"/>
    <mergeCell ref="F4:F5"/>
    <mergeCell ref="I4:I5"/>
    <mergeCell ref="J4:J5"/>
  </mergeCells>
  <printOptions horizontalCentered="1"/>
  <pageMargins left="0.59" right="0.59" top="0.98" bottom="0.98" header="0.51" footer="0.51"/>
  <pageSetup horizontalDpi="600" verticalDpi="600" orientation="portrait" paperSize="9" scale="95"/>
</worksheet>
</file>

<file path=xl/worksheets/sheet42.xml><?xml version="1.0" encoding="utf-8"?>
<worksheet xmlns="http://schemas.openxmlformats.org/spreadsheetml/2006/main" xmlns:r="http://schemas.openxmlformats.org/officeDocument/2006/relationships">
  <sheetPr>
    <tabColor theme="5" tint="0.39998000860214233"/>
    <pageSetUpPr fitToPage="1"/>
  </sheetPr>
  <dimension ref="A1:H28"/>
  <sheetViews>
    <sheetView showZeros="0" zoomScalePageLayoutView="0" workbookViewId="0" topLeftCell="A1">
      <pane xSplit="1" ySplit="4" topLeftCell="B14" activePane="bottomRight" state="frozen"/>
      <selection pane="topLeft" activeCell="A1" sqref="A1"/>
      <selection pane="topRight" activeCell="A1" sqref="A1"/>
      <selection pane="bottomLeft" activeCell="A1" sqref="A1"/>
      <selection pane="bottomRight" activeCell="K31" sqref="K31"/>
    </sheetView>
  </sheetViews>
  <sheetFormatPr defaultColWidth="9.00390625" defaultRowHeight="14.25"/>
  <cols>
    <col min="1" max="1" width="20.625" style="127" customWidth="1"/>
    <col min="2" max="2" width="7.75390625" style="128" customWidth="1"/>
    <col min="3" max="3" width="7.75390625" style="129" customWidth="1"/>
    <col min="4" max="4" width="7.75390625" style="130" customWidth="1"/>
    <col min="5" max="5" width="20.625" style="131" customWidth="1"/>
    <col min="6" max="8" width="7.75390625" style="128" customWidth="1"/>
    <col min="9" max="16384" width="9.00390625" style="127" customWidth="1"/>
  </cols>
  <sheetData>
    <row r="1" spans="1:2" ht="19.5" customHeight="1">
      <c r="A1" s="132" t="s">
        <v>632</v>
      </c>
      <c r="B1" s="133"/>
    </row>
    <row r="2" spans="1:8" ht="31.5" customHeight="1">
      <c r="A2" s="678" t="s">
        <v>633</v>
      </c>
      <c r="B2" s="678"/>
      <c r="C2" s="678"/>
      <c r="D2" s="678"/>
      <c r="E2" s="678"/>
      <c r="F2" s="678"/>
      <c r="G2" s="678"/>
      <c r="H2" s="678"/>
    </row>
    <row r="3" spans="7:8" ht="21" customHeight="1">
      <c r="G3" s="679" t="s">
        <v>160</v>
      </c>
      <c r="H3" s="679"/>
    </row>
    <row r="4" spans="1:8" s="125" customFormat="1" ht="47.25" customHeight="1">
      <c r="A4" s="134" t="s">
        <v>161</v>
      </c>
      <c r="B4" s="134" t="s">
        <v>163</v>
      </c>
      <c r="C4" s="135" t="s">
        <v>325</v>
      </c>
      <c r="D4" s="136" t="s">
        <v>148</v>
      </c>
      <c r="E4" s="134" t="s">
        <v>164</v>
      </c>
      <c r="F4" s="134" t="s">
        <v>163</v>
      </c>
      <c r="G4" s="137" t="s">
        <v>325</v>
      </c>
      <c r="H4" s="134" t="s">
        <v>148</v>
      </c>
    </row>
    <row r="5" spans="1:8" s="126" customFormat="1" ht="24.75" customHeight="1">
      <c r="A5" s="138" t="s">
        <v>165</v>
      </c>
      <c r="B5" s="139">
        <v>2684</v>
      </c>
      <c r="C5" s="139">
        <v>2650</v>
      </c>
      <c r="D5" s="140">
        <f>C5/B5*100-100</f>
        <v>-1.266766020864381</v>
      </c>
      <c r="E5" s="141" t="s">
        <v>48</v>
      </c>
      <c r="F5" s="142">
        <v>0</v>
      </c>
      <c r="G5" s="142">
        <v>0</v>
      </c>
      <c r="H5" s="143"/>
    </row>
    <row r="6" spans="1:8" s="126" customFormat="1" ht="24.75" customHeight="1">
      <c r="A6" s="144" t="s">
        <v>166</v>
      </c>
      <c r="B6" s="145"/>
      <c r="C6" s="146"/>
      <c r="D6" s="143"/>
      <c r="E6" s="147" t="s">
        <v>167</v>
      </c>
      <c r="F6" s="148"/>
      <c r="G6" s="148"/>
      <c r="H6" s="143"/>
    </row>
    <row r="7" spans="1:8" s="126" customFormat="1" ht="24.75" customHeight="1">
      <c r="A7" s="149"/>
      <c r="B7" s="150">
        <v>0</v>
      </c>
      <c r="C7" s="151">
        <v>0</v>
      </c>
      <c r="D7" s="143"/>
      <c r="E7" s="147" t="s">
        <v>168</v>
      </c>
      <c r="F7" s="148">
        <v>2783</v>
      </c>
      <c r="G7" s="148">
        <v>2700</v>
      </c>
      <c r="H7" s="143">
        <f>G7/F7*100-100</f>
        <v>-2.982393100970171</v>
      </c>
    </row>
    <row r="8" spans="1:8" s="126" customFormat="1" ht="24.75" customHeight="1">
      <c r="A8" s="144"/>
      <c r="B8" s="150">
        <v>0</v>
      </c>
      <c r="C8" s="151">
        <v>0</v>
      </c>
      <c r="D8" s="143"/>
      <c r="E8" s="147" t="s">
        <v>169</v>
      </c>
      <c r="F8" s="148">
        <v>0</v>
      </c>
      <c r="G8" s="148">
        <v>0</v>
      </c>
      <c r="H8" s="143"/>
    </row>
    <row r="9" spans="1:8" s="126" customFormat="1" ht="24.75" customHeight="1">
      <c r="A9" s="144"/>
      <c r="B9" s="150">
        <v>0</v>
      </c>
      <c r="C9" s="151">
        <v>0</v>
      </c>
      <c r="D9" s="143"/>
      <c r="E9" s="147" t="s">
        <v>170</v>
      </c>
      <c r="F9" s="148">
        <v>0</v>
      </c>
      <c r="G9" s="148">
        <v>0</v>
      </c>
      <c r="H9" s="143"/>
    </row>
    <row r="10" spans="1:8" s="126" customFormat="1" ht="24.75" customHeight="1">
      <c r="A10" s="144"/>
      <c r="B10" s="150">
        <v>0</v>
      </c>
      <c r="C10" s="151">
        <v>0</v>
      </c>
      <c r="D10" s="143"/>
      <c r="E10" s="147" t="s">
        <v>171</v>
      </c>
      <c r="F10" s="148"/>
      <c r="G10" s="148"/>
      <c r="H10" s="143"/>
    </row>
    <row r="11" spans="1:8" s="126" customFormat="1" ht="24.75" customHeight="1">
      <c r="A11" s="144"/>
      <c r="B11" s="150">
        <v>0</v>
      </c>
      <c r="C11" s="151">
        <v>0</v>
      </c>
      <c r="D11" s="143"/>
      <c r="E11" s="147" t="s">
        <v>172</v>
      </c>
      <c r="F11" s="148"/>
      <c r="G11" s="148"/>
      <c r="H11" s="143"/>
    </row>
    <row r="12" spans="1:8" s="126" customFormat="1" ht="24.75" customHeight="1">
      <c r="A12" s="144"/>
      <c r="B12" s="150">
        <v>0</v>
      </c>
      <c r="C12" s="151">
        <v>0</v>
      </c>
      <c r="D12" s="143"/>
      <c r="E12" s="147" t="s">
        <v>173</v>
      </c>
      <c r="F12" s="148"/>
      <c r="G12" s="148"/>
      <c r="H12" s="143"/>
    </row>
    <row r="13" spans="1:8" s="126" customFormat="1" ht="24.75" customHeight="1">
      <c r="A13" s="144"/>
      <c r="B13" s="150">
        <v>0</v>
      </c>
      <c r="C13" s="151">
        <v>0</v>
      </c>
      <c r="D13" s="143"/>
      <c r="E13" s="147" t="s">
        <v>174</v>
      </c>
      <c r="F13" s="148"/>
      <c r="G13" s="148"/>
      <c r="H13" s="143"/>
    </row>
    <row r="14" spans="1:8" s="126" customFormat="1" ht="24.75" customHeight="1">
      <c r="A14" s="144"/>
      <c r="B14" s="150">
        <v>0</v>
      </c>
      <c r="C14" s="151">
        <v>0</v>
      </c>
      <c r="D14" s="143"/>
      <c r="E14" s="147" t="s">
        <v>175</v>
      </c>
      <c r="F14" s="148"/>
      <c r="G14" s="143"/>
      <c r="H14" s="143"/>
    </row>
    <row r="15" spans="1:8" s="126" customFormat="1" ht="24.75" customHeight="1">
      <c r="A15" s="144"/>
      <c r="B15" s="150">
        <v>0</v>
      </c>
      <c r="C15" s="151">
        <v>0</v>
      </c>
      <c r="D15" s="143"/>
      <c r="E15" s="147" t="s">
        <v>176</v>
      </c>
      <c r="F15" s="148"/>
      <c r="G15" s="148"/>
      <c r="H15" s="143"/>
    </row>
    <row r="16" spans="1:8" s="126" customFormat="1" ht="24.75" customHeight="1">
      <c r="A16" s="144"/>
      <c r="B16" s="150">
        <v>0</v>
      </c>
      <c r="C16" s="151">
        <v>0</v>
      </c>
      <c r="D16" s="143"/>
      <c r="E16" s="147" t="s">
        <v>177</v>
      </c>
      <c r="F16" s="148"/>
      <c r="G16" s="148"/>
      <c r="H16" s="143"/>
    </row>
    <row r="17" spans="1:8" s="126" customFormat="1" ht="24.75" customHeight="1">
      <c r="A17" s="152" t="s">
        <v>178</v>
      </c>
      <c r="B17" s="153">
        <f aca="true" t="shared" si="0" ref="B17:G17">SUM(B5:B16)</f>
        <v>2684</v>
      </c>
      <c r="C17" s="154">
        <f t="shared" si="0"/>
        <v>2650</v>
      </c>
      <c r="D17" s="143">
        <f>C17/B17*100-100</f>
        <v>-1.266766020864381</v>
      </c>
      <c r="E17" s="155" t="s">
        <v>179</v>
      </c>
      <c r="F17" s="156">
        <f t="shared" si="0"/>
        <v>2783</v>
      </c>
      <c r="G17" s="156">
        <f t="shared" si="0"/>
        <v>2700</v>
      </c>
      <c r="H17" s="143">
        <f>G17/F17*100-100</f>
        <v>-2.982393100970171</v>
      </c>
    </row>
    <row r="18" spans="1:8" s="126" customFormat="1" ht="24.75" customHeight="1">
      <c r="A18" s="144" t="s">
        <v>180</v>
      </c>
      <c r="B18" s="151">
        <v>310</v>
      </c>
      <c r="C18" s="151">
        <v>211</v>
      </c>
      <c r="D18" s="143"/>
      <c r="E18" s="147" t="s">
        <v>181</v>
      </c>
      <c r="F18" s="148"/>
      <c r="G18" s="148">
        <v>0</v>
      </c>
      <c r="H18" s="157"/>
    </row>
    <row r="19" spans="1:8" s="126" customFormat="1" ht="24.75" customHeight="1">
      <c r="A19" s="158"/>
      <c r="B19" s="159"/>
      <c r="C19" s="151"/>
      <c r="D19" s="143"/>
      <c r="E19" s="160" t="s">
        <v>182</v>
      </c>
      <c r="F19" s="151">
        <v>211</v>
      </c>
      <c r="G19" s="151">
        <v>161</v>
      </c>
      <c r="H19" s="143"/>
    </row>
    <row r="20" spans="1:8" s="126" customFormat="1" ht="24.75" customHeight="1">
      <c r="A20" s="161" t="s">
        <v>183</v>
      </c>
      <c r="B20" s="162">
        <f aca="true" t="shared" si="1" ref="B20:G20">B17+B18+B19</f>
        <v>2994</v>
      </c>
      <c r="C20" s="163">
        <f t="shared" si="1"/>
        <v>2861</v>
      </c>
      <c r="D20" s="164"/>
      <c r="E20" s="165" t="s">
        <v>184</v>
      </c>
      <c r="F20" s="166">
        <f t="shared" si="1"/>
        <v>2994</v>
      </c>
      <c r="G20" s="166">
        <f t="shared" si="1"/>
        <v>2861</v>
      </c>
      <c r="H20" s="164"/>
    </row>
    <row r="21" spans="1:7" ht="15.75">
      <c r="A21" s="167"/>
      <c r="B21" s="168"/>
      <c r="C21" s="169"/>
      <c r="D21" s="170"/>
      <c r="E21" s="171"/>
      <c r="F21" s="168"/>
      <c r="G21" s="168"/>
    </row>
    <row r="22" spans="1:7" ht="15.75">
      <c r="A22" s="167"/>
      <c r="B22" s="168"/>
      <c r="C22" s="169"/>
      <c r="D22" s="170"/>
      <c r="E22" s="171"/>
      <c r="F22" s="168"/>
      <c r="G22" s="168"/>
    </row>
    <row r="23" spans="1:7" ht="15.75">
      <c r="A23" s="167"/>
      <c r="B23" s="168"/>
      <c r="C23" s="169"/>
      <c r="D23" s="170"/>
      <c r="E23" s="171"/>
      <c r="F23" s="168"/>
      <c r="G23" s="168"/>
    </row>
    <row r="24" spans="1:7" ht="15.75">
      <c r="A24" s="167"/>
      <c r="B24" s="168"/>
      <c r="C24" s="169"/>
      <c r="D24" s="170"/>
      <c r="E24" s="171"/>
      <c r="F24" s="168"/>
      <c r="G24" s="168"/>
    </row>
    <row r="25" spans="1:7" ht="15.75">
      <c r="A25" s="167"/>
      <c r="B25" s="168"/>
      <c r="C25" s="169"/>
      <c r="D25" s="170"/>
      <c r="E25" s="171"/>
      <c r="F25" s="168"/>
      <c r="G25" s="168"/>
    </row>
    <row r="26" spans="1:7" ht="15.75">
      <c r="A26" s="167"/>
      <c r="B26" s="168"/>
      <c r="C26" s="169"/>
      <c r="D26" s="170"/>
      <c r="E26" s="171"/>
      <c r="F26" s="168"/>
      <c r="G26" s="168"/>
    </row>
    <row r="27" spans="1:7" ht="15.75">
      <c r="A27" s="167"/>
      <c r="B27" s="168"/>
      <c r="C27" s="169"/>
      <c r="D27" s="170"/>
      <c r="E27" s="171"/>
      <c r="F27" s="168"/>
      <c r="G27" s="168"/>
    </row>
    <row r="28" spans="1:7" ht="15.75">
      <c r="A28" s="167"/>
      <c r="B28" s="168"/>
      <c r="C28" s="169"/>
      <c r="D28" s="170"/>
      <c r="E28" s="171"/>
      <c r="F28" s="168"/>
      <c r="G28" s="168"/>
    </row>
  </sheetData>
  <sheetProtection/>
  <mergeCells count="2">
    <mergeCell ref="A2:H2"/>
    <mergeCell ref="G3:H3"/>
  </mergeCells>
  <printOptions horizontalCentered="1"/>
  <pageMargins left="0.59" right="0.59" top="0.98" bottom="0.98" header="0.39" footer="0.59"/>
  <pageSetup fitToHeight="1" fitToWidth="1" horizontalDpi="600" verticalDpi="600" orientation="portrait" paperSize="9" scale="96"/>
</worksheet>
</file>

<file path=xl/worksheets/sheet43.xml><?xml version="1.0" encoding="utf-8"?>
<worksheet xmlns="http://schemas.openxmlformats.org/spreadsheetml/2006/main" xmlns:r="http://schemas.openxmlformats.org/officeDocument/2006/relationships">
  <sheetPr>
    <tabColor theme="5" tint="0.39998000860214233"/>
  </sheetPr>
  <dimension ref="A1:AL29"/>
  <sheetViews>
    <sheetView showZeros="0" zoomScalePageLayoutView="0" workbookViewId="0" topLeftCell="A1">
      <selection activeCell="M15" sqref="M15"/>
    </sheetView>
  </sheetViews>
  <sheetFormatPr defaultColWidth="9.00390625" defaultRowHeight="14.25"/>
  <cols>
    <col min="1" max="1" width="5.375" style="94" customWidth="1"/>
    <col min="2" max="3" width="6.625" style="95" customWidth="1"/>
    <col min="4" max="4" width="6.625" style="95" hidden="1" customWidth="1"/>
    <col min="5" max="6" width="6.625" style="95" customWidth="1"/>
    <col min="7" max="7" width="6.625" style="95" hidden="1" customWidth="1"/>
    <col min="8" max="9" width="6.625" style="95" customWidth="1"/>
    <col min="10" max="10" width="6.625" style="95" hidden="1" customWidth="1"/>
    <col min="11" max="11" width="6.625" style="96" customWidth="1"/>
    <col min="12" max="17" width="6.625" style="94" customWidth="1"/>
    <col min="18" max="18" width="5.375" style="94" customWidth="1"/>
    <col min="19" max="20" width="5.625" style="94" customWidth="1"/>
    <col min="21" max="21" width="5.625" style="94" hidden="1" customWidth="1"/>
    <col min="22" max="31" width="5.625" style="94" customWidth="1"/>
    <col min="32" max="32" width="5.625" style="94" hidden="1" customWidth="1"/>
    <col min="33" max="33" width="5.625" style="94" customWidth="1"/>
    <col min="34" max="35" width="5.625" style="94" hidden="1" customWidth="1"/>
    <col min="36" max="36" width="5.625" style="94" customWidth="1"/>
    <col min="37" max="37" width="5.625" style="94" hidden="1" customWidth="1"/>
    <col min="38" max="38" width="5.625" style="94" customWidth="1"/>
    <col min="39" max="16384" width="9.00390625" style="94" customWidth="1"/>
  </cols>
  <sheetData>
    <row r="1" spans="1:18" ht="18.75" customHeight="1">
      <c r="A1" s="97" t="s">
        <v>634</v>
      </c>
      <c r="B1" s="98"/>
      <c r="C1" s="98"/>
      <c r="D1" s="98"/>
      <c r="E1" s="98"/>
      <c r="F1" s="98"/>
      <c r="G1" s="98"/>
      <c r="H1" s="98"/>
      <c r="I1" s="98"/>
      <c r="J1" s="98"/>
      <c r="K1" s="109"/>
      <c r="L1" s="108"/>
      <c r="M1" s="108"/>
      <c r="N1" s="108"/>
      <c r="O1" s="108"/>
      <c r="P1" s="108"/>
      <c r="Q1" s="108"/>
      <c r="R1" s="97" t="s">
        <v>635</v>
      </c>
    </row>
    <row r="2" spans="1:36" ht="26.25" customHeight="1">
      <c r="A2" s="638" t="s">
        <v>636</v>
      </c>
      <c r="B2" s="638"/>
      <c r="C2" s="638"/>
      <c r="D2" s="638"/>
      <c r="E2" s="638"/>
      <c r="F2" s="638"/>
      <c r="G2" s="638"/>
      <c r="H2" s="638"/>
      <c r="I2" s="638"/>
      <c r="J2" s="638"/>
      <c r="K2" s="638"/>
      <c r="L2" s="638"/>
      <c r="M2" s="638"/>
      <c r="N2" s="638"/>
      <c r="O2" s="638"/>
      <c r="P2" s="638"/>
      <c r="Q2" s="638"/>
      <c r="R2" s="638" t="s">
        <v>636</v>
      </c>
      <c r="S2" s="638"/>
      <c r="T2" s="638"/>
      <c r="U2" s="638"/>
      <c r="V2" s="638"/>
      <c r="W2" s="638"/>
      <c r="X2" s="638"/>
      <c r="Y2" s="638"/>
      <c r="Z2" s="638"/>
      <c r="AA2" s="638"/>
      <c r="AB2" s="638"/>
      <c r="AC2" s="638"/>
      <c r="AD2" s="638"/>
      <c r="AE2" s="638"/>
      <c r="AF2" s="638"/>
      <c r="AG2" s="638"/>
      <c r="AH2" s="638"/>
      <c r="AI2" s="638"/>
      <c r="AJ2" s="638"/>
    </row>
    <row r="3" spans="1:38" ht="19.5" customHeight="1">
      <c r="A3" s="99"/>
      <c r="B3" s="100"/>
      <c r="C3" s="100"/>
      <c r="D3" s="100"/>
      <c r="E3" s="100"/>
      <c r="F3" s="100"/>
      <c r="G3" s="100"/>
      <c r="H3" s="100"/>
      <c r="I3" s="100"/>
      <c r="J3" s="100"/>
      <c r="K3" s="109"/>
      <c r="L3" s="108"/>
      <c r="M3" s="108"/>
      <c r="N3" s="108"/>
      <c r="O3" s="108"/>
      <c r="P3" s="110"/>
      <c r="Q3" s="110" t="s">
        <v>5</v>
      </c>
      <c r="R3" s="110"/>
      <c r="AG3" s="124"/>
      <c r="AJ3" s="124" t="s">
        <v>5</v>
      </c>
      <c r="AK3" s="124"/>
      <c r="AL3" s="124"/>
    </row>
    <row r="4" spans="1:38" s="91" customFormat="1" ht="19.5" customHeight="1">
      <c r="A4" s="699" t="s">
        <v>232</v>
      </c>
      <c r="B4" s="701" t="s">
        <v>192</v>
      </c>
      <c r="C4" s="691" t="s">
        <v>233</v>
      </c>
      <c r="D4" s="692"/>
      <c r="E4" s="692"/>
      <c r="F4" s="692"/>
      <c r="G4" s="693"/>
      <c r="H4" s="694" t="s">
        <v>234</v>
      </c>
      <c r="I4" s="695"/>
      <c r="J4" s="695"/>
      <c r="K4" s="695"/>
      <c r="L4" s="695"/>
      <c r="M4" s="695"/>
      <c r="N4" s="695"/>
      <c r="O4" s="695"/>
      <c r="P4" s="695"/>
      <c r="Q4" s="696"/>
      <c r="R4" s="119"/>
      <c r="S4" s="697" t="s">
        <v>235</v>
      </c>
      <c r="T4" s="698"/>
      <c r="U4" s="698"/>
      <c r="V4" s="698"/>
      <c r="W4" s="698"/>
      <c r="X4" s="698"/>
      <c r="Y4" s="698"/>
      <c r="Z4" s="698"/>
      <c r="AA4" s="698"/>
      <c r="AB4" s="698"/>
      <c r="AC4" s="698"/>
      <c r="AD4" s="698"/>
      <c r="AE4" s="698"/>
      <c r="AF4" s="698"/>
      <c r="AG4" s="698"/>
      <c r="AH4" s="698"/>
      <c r="AI4" s="698"/>
      <c r="AJ4" s="698"/>
      <c r="AK4" s="698"/>
      <c r="AL4" s="698"/>
    </row>
    <row r="5" spans="1:38" s="92" customFormat="1" ht="73.5" customHeight="1">
      <c r="A5" s="700"/>
      <c r="B5" s="702"/>
      <c r="C5" s="102" t="s">
        <v>198</v>
      </c>
      <c r="D5" s="102" t="s">
        <v>236</v>
      </c>
      <c r="E5" s="102" t="s">
        <v>237</v>
      </c>
      <c r="F5" s="102" t="s">
        <v>238</v>
      </c>
      <c r="G5" s="102" t="s">
        <v>239</v>
      </c>
      <c r="H5" s="102" t="s">
        <v>198</v>
      </c>
      <c r="I5" s="102" t="s">
        <v>240</v>
      </c>
      <c r="J5" s="102" t="s">
        <v>241</v>
      </c>
      <c r="K5" s="102" t="s">
        <v>242</v>
      </c>
      <c r="L5" s="102" t="s">
        <v>243</v>
      </c>
      <c r="M5" s="102" t="s">
        <v>244</v>
      </c>
      <c r="N5" s="102" t="s">
        <v>245</v>
      </c>
      <c r="O5" s="102" t="s">
        <v>246</v>
      </c>
      <c r="P5" s="102" t="s">
        <v>247</v>
      </c>
      <c r="Q5" s="102" t="s">
        <v>248</v>
      </c>
      <c r="R5" s="102" t="s">
        <v>232</v>
      </c>
      <c r="S5" s="102" t="s">
        <v>198</v>
      </c>
      <c r="T5" s="120" t="s">
        <v>249</v>
      </c>
      <c r="U5" s="120" t="s">
        <v>250</v>
      </c>
      <c r="V5" s="120" t="s">
        <v>251</v>
      </c>
      <c r="W5" s="120" t="s">
        <v>252</v>
      </c>
      <c r="X5" s="120" t="s">
        <v>253</v>
      </c>
      <c r="Y5" s="120" t="s">
        <v>254</v>
      </c>
      <c r="Z5" s="120" t="s">
        <v>255</v>
      </c>
      <c r="AA5" s="120" t="s">
        <v>256</v>
      </c>
      <c r="AB5" s="120" t="s">
        <v>257</v>
      </c>
      <c r="AC5" s="120" t="s">
        <v>258</v>
      </c>
      <c r="AD5" s="120" t="s">
        <v>259</v>
      </c>
      <c r="AE5" s="120" t="s">
        <v>260</v>
      </c>
      <c r="AF5" s="120" t="s">
        <v>261</v>
      </c>
      <c r="AG5" s="120" t="s">
        <v>262</v>
      </c>
      <c r="AH5" s="120" t="s">
        <v>263</v>
      </c>
      <c r="AI5" s="120" t="s">
        <v>264</v>
      </c>
      <c r="AJ5" s="120" t="s">
        <v>265</v>
      </c>
      <c r="AK5" s="120" t="s">
        <v>266</v>
      </c>
      <c r="AL5" s="120" t="s">
        <v>267</v>
      </c>
    </row>
    <row r="6" spans="1:38" s="93" customFormat="1" ht="39.75" customHeight="1">
      <c r="A6" s="103" t="s">
        <v>268</v>
      </c>
      <c r="B6" s="104">
        <f aca="true" t="shared" si="0" ref="B6:B18">SUM(C6,H6,S6)</f>
        <v>2525.0227132500004</v>
      </c>
      <c r="C6" s="104"/>
      <c r="D6" s="104"/>
      <c r="E6" s="104"/>
      <c r="F6" s="104"/>
      <c r="G6" s="104"/>
      <c r="H6" s="104">
        <f aca="true" t="shared" si="1" ref="H6:H18">SUM(I6:Q6)</f>
        <v>1373.0227132500004</v>
      </c>
      <c r="I6" s="104"/>
      <c r="J6" s="104"/>
      <c r="K6" s="111"/>
      <c r="L6" s="104"/>
      <c r="M6" s="112"/>
      <c r="N6" s="112">
        <v>682.431</v>
      </c>
      <c r="O6" s="112"/>
      <c r="P6" s="113">
        <v>478</v>
      </c>
      <c r="Q6" s="121">
        <v>212.59171325000023</v>
      </c>
      <c r="R6" s="103" t="s">
        <v>268</v>
      </c>
      <c r="S6" s="122">
        <f aca="true" t="shared" si="2" ref="S6:S18">SUM(T6:AL6)</f>
        <v>1152</v>
      </c>
      <c r="T6" s="122">
        <v>16</v>
      </c>
      <c r="U6" s="122">
        <v>0</v>
      </c>
      <c r="V6" s="122">
        <v>0</v>
      </c>
      <c r="W6" s="122">
        <v>84</v>
      </c>
      <c r="X6" s="122">
        <v>0</v>
      </c>
      <c r="Y6" s="122">
        <v>2</v>
      </c>
      <c r="Z6" s="122">
        <v>91</v>
      </c>
      <c r="AA6" s="122">
        <v>0</v>
      </c>
      <c r="AB6" s="122">
        <v>278</v>
      </c>
      <c r="AC6" s="122">
        <v>271</v>
      </c>
      <c r="AD6" s="122">
        <v>267</v>
      </c>
      <c r="AE6" s="122">
        <v>131</v>
      </c>
      <c r="AF6" s="122">
        <v>0</v>
      </c>
      <c r="AG6" s="122">
        <v>0</v>
      </c>
      <c r="AH6" s="122">
        <v>0</v>
      </c>
      <c r="AI6" s="122">
        <v>12</v>
      </c>
      <c r="AJ6" s="122">
        <v>0</v>
      </c>
      <c r="AK6" s="122">
        <v>0</v>
      </c>
      <c r="AL6" s="122"/>
    </row>
    <row r="7" spans="1:38" s="93" customFormat="1" ht="39.75" customHeight="1">
      <c r="A7" s="103" t="s">
        <v>269</v>
      </c>
      <c r="B7" s="104">
        <f t="shared" si="0"/>
        <v>2209.8981252824997</v>
      </c>
      <c r="C7" s="104"/>
      <c r="D7" s="104"/>
      <c r="E7" s="104"/>
      <c r="F7" s="104"/>
      <c r="G7" s="104"/>
      <c r="H7" s="104">
        <f t="shared" si="1"/>
        <v>1507.8981252825</v>
      </c>
      <c r="I7" s="104"/>
      <c r="J7" s="104"/>
      <c r="K7" s="111"/>
      <c r="L7" s="104"/>
      <c r="M7" s="112"/>
      <c r="N7" s="112">
        <v>305.583</v>
      </c>
      <c r="O7" s="112"/>
      <c r="P7" s="113">
        <v>153</v>
      </c>
      <c r="Q7" s="121">
        <v>1049.3151252824998</v>
      </c>
      <c r="R7" s="103" t="s">
        <v>269</v>
      </c>
      <c r="S7" s="122">
        <f t="shared" si="2"/>
        <v>702</v>
      </c>
      <c r="T7" s="122">
        <v>25</v>
      </c>
      <c r="U7" s="122">
        <v>0</v>
      </c>
      <c r="V7" s="122">
        <v>0</v>
      </c>
      <c r="W7" s="122">
        <v>0</v>
      </c>
      <c r="X7" s="122">
        <v>0</v>
      </c>
      <c r="Y7" s="122">
        <v>0</v>
      </c>
      <c r="Z7" s="122">
        <v>79</v>
      </c>
      <c r="AA7" s="122">
        <v>0</v>
      </c>
      <c r="AB7" s="122">
        <v>42</v>
      </c>
      <c r="AC7" s="122">
        <v>245</v>
      </c>
      <c r="AD7" s="122">
        <v>111</v>
      </c>
      <c r="AE7" s="122">
        <v>189</v>
      </c>
      <c r="AF7" s="122">
        <v>0</v>
      </c>
      <c r="AG7" s="122">
        <v>0</v>
      </c>
      <c r="AH7" s="122">
        <v>0</v>
      </c>
      <c r="AI7" s="122">
        <v>11</v>
      </c>
      <c r="AJ7" s="122">
        <v>0</v>
      </c>
      <c r="AK7" s="122">
        <v>0</v>
      </c>
      <c r="AL7" s="122"/>
    </row>
    <row r="8" spans="1:38" s="93" customFormat="1" ht="39.75" customHeight="1">
      <c r="A8" s="103" t="s">
        <v>270</v>
      </c>
      <c r="B8" s="104">
        <f t="shared" si="0"/>
        <v>1682.6719539384599</v>
      </c>
      <c r="C8" s="104"/>
      <c r="D8" s="104"/>
      <c r="E8" s="104"/>
      <c r="F8" s="104"/>
      <c r="G8" s="104"/>
      <c r="H8" s="104">
        <f t="shared" si="1"/>
        <v>732.6719539384599</v>
      </c>
      <c r="I8" s="104"/>
      <c r="J8" s="104"/>
      <c r="K8" s="111"/>
      <c r="L8" s="104"/>
      <c r="M8" s="112"/>
      <c r="N8" s="112">
        <v>381.045</v>
      </c>
      <c r="O8" s="112"/>
      <c r="P8" s="113">
        <v>332</v>
      </c>
      <c r="Q8" s="121">
        <v>19.62695393845985</v>
      </c>
      <c r="R8" s="103" t="s">
        <v>270</v>
      </c>
      <c r="S8" s="122">
        <f t="shared" si="2"/>
        <v>950</v>
      </c>
      <c r="T8" s="122">
        <v>17</v>
      </c>
      <c r="U8" s="122">
        <v>0</v>
      </c>
      <c r="V8" s="122">
        <v>0</v>
      </c>
      <c r="W8" s="122">
        <v>0</v>
      </c>
      <c r="X8" s="122">
        <v>2</v>
      </c>
      <c r="Y8" s="122">
        <v>0</v>
      </c>
      <c r="Z8" s="122">
        <v>48</v>
      </c>
      <c r="AA8" s="122">
        <v>0</v>
      </c>
      <c r="AB8" s="122">
        <v>166</v>
      </c>
      <c r="AC8" s="122">
        <v>233</v>
      </c>
      <c r="AD8" s="122">
        <v>218</v>
      </c>
      <c r="AE8" s="122">
        <v>254</v>
      </c>
      <c r="AF8" s="122">
        <v>0</v>
      </c>
      <c r="AG8" s="122">
        <v>0</v>
      </c>
      <c r="AH8" s="122">
        <v>0</v>
      </c>
      <c r="AI8" s="122">
        <v>12</v>
      </c>
      <c r="AJ8" s="122"/>
      <c r="AK8" s="122">
        <v>0</v>
      </c>
      <c r="AL8" s="122"/>
    </row>
    <row r="9" spans="1:38" s="93" customFormat="1" ht="39.75" customHeight="1">
      <c r="A9" s="103" t="s">
        <v>271</v>
      </c>
      <c r="B9" s="104">
        <f t="shared" si="0"/>
        <v>6297.553778800185</v>
      </c>
      <c r="C9" s="104"/>
      <c r="D9" s="104"/>
      <c r="E9" s="104"/>
      <c r="F9" s="104"/>
      <c r="G9" s="104"/>
      <c r="H9" s="104">
        <f t="shared" si="1"/>
        <v>4323.553778800185</v>
      </c>
      <c r="I9" s="104"/>
      <c r="J9" s="104"/>
      <c r="K9" s="111"/>
      <c r="L9" s="104"/>
      <c r="M9" s="112"/>
      <c r="N9" s="112">
        <v>1644.3735000000001</v>
      </c>
      <c r="O9" s="112"/>
      <c r="P9" s="113">
        <v>743</v>
      </c>
      <c r="Q9" s="121">
        <v>1936.1802788001846</v>
      </c>
      <c r="R9" s="103" t="s">
        <v>271</v>
      </c>
      <c r="S9" s="122">
        <f t="shared" si="2"/>
        <v>1974</v>
      </c>
      <c r="T9" s="122">
        <v>9</v>
      </c>
      <c r="U9" s="122">
        <v>0</v>
      </c>
      <c r="V9" s="122">
        <v>0</v>
      </c>
      <c r="W9" s="122">
        <v>0</v>
      </c>
      <c r="X9" s="122">
        <v>0</v>
      </c>
      <c r="Y9" s="122">
        <v>40</v>
      </c>
      <c r="Z9" s="122">
        <v>93</v>
      </c>
      <c r="AA9" s="122">
        <v>0</v>
      </c>
      <c r="AB9" s="122">
        <v>370</v>
      </c>
      <c r="AC9" s="122">
        <v>690</v>
      </c>
      <c r="AD9" s="122">
        <v>418</v>
      </c>
      <c r="AE9" s="122">
        <v>340</v>
      </c>
      <c r="AF9" s="122">
        <v>0</v>
      </c>
      <c r="AG9" s="122">
        <v>0</v>
      </c>
      <c r="AH9" s="122">
        <v>0</v>
      </c>
      <c r="AI9" s="122">
        <v>14</v>
      </c>
      <c r="AJ9" s="122"/>
      <c r="AK9" s="122">
        <v>0</v>
      </c>
      <c r="AL9" s="122"/>
    </row>
    <row r="10" spans="1:38" s="93" customFormat="1" ht="39.75" customHeight="1">
      <c r="A10" s="103" t="s">
        <v>272</v>
      </c>
      <c r="B10" s="104">
        <f t="shared" si="0"/>
        <v>2959.7997560074177</v>
      </c>
      <c r="C10" s="104"/>
      <c r="D10" s="104"/>
      <c r="E10" s="104"/>
      <c r="F10" s="104"/>
      <c r="G10" s="104"/>
      <c r="H10" s="104">
        <f t="shared" si="1"/>
        <v>2050.7997560074177</v>
      </c>
      <c r="I10" s="104"/>
      <c r="J10" s="104"/>
      <c r="K10" s="111"/>
      <c r="L10" s="104"/>
      <c r="M10" s="112"/>
      <c r="N10" s="112">
        <v>927.7169999999999</v>
      </c>
      <c r="O10" s="112"/>
      <c r="P10" s="113">
        <v>341</v>
      </c>
      <c r="Q10" s="121">
        <v>782.0827560074179</v>
      </c>
      <c r="R10" s="103" t="s">
        <v>272</v>
      </c>
      <c r="S10" s="122">
        <f t="shared" si="2"/>
        <v>909</v>
      </c>
      <c r="T10" s="122">
        <v>30</v>
      </c>
      <c r="U10" s="122">
        <v>0</v>
      </c>
      <c r="V10" s="122">
        <v>0</v>
      </c>
      <c r="W10" s="122">
        <v>0</v>
      </c>
      <c r="X10" s="122">
        <v>0</v>
      </c>
      <c r="Y10" s="122">
        <v>0</v>
      </c>
      <c r="Z10" s="122">
        <v>49</v>
      </c>
      <c r="AA10" s="122">
        <v>0</v>
      </c>
      <c r="AB10" s="122">
        <v>85</v>
      </c>
      <c r="AC10" s="122">
        <v>144</v>
      </c>
      <c r="AD10" s="122">
        <v>380</v>
      </c>
      <c r="AE10" s="122">
        <v>208</v>
      </c>
      <c r="AF10" s="122">
        <v>0</v>
      </c>
      <c r="AG10" s="122">
        <v>0</v>
      </c>
      <c r="AH10" s="122">
        <v>0</v>
      </c>
      <c r="AI10" s="122">
        <v>13</v>
      </c>
      <c r="AJ10" s="122">
        <v>0</v>
      </c>
      <c r="AK10" s="122">
        <v>0</v>
      </c>
      <c r="AL10" s="122"/>
    </row>
    <row r="11" spans="1:38" s="93" customFormat="1" ht="39.75" customHeight="1">
      <c r="A11" s="103" t="s">
        <v>273</v>
      </c>
      <c r="B11" s="104">
        <f t="shared" si="0"/>
        <v>3618.8950745083484</v>
      </c>
      <c r="C11" s="104"/>
      <c r="D11" s="104"/>
      <c r="E11" s="104"/>
      <c r="F11" s="104"/>
      <c r="G11" s="104"/>
      <c r="H11" s="104">
        <f t="shared" si="1"/>
        <v>1685.8950745083484</v>
      </c>
      <c r="I11" s="104"/>
      <c r="J11" s="104"/>
      <c r="K11" s="111"/>
      <c r="L11" s="104"/>
      <c r="M11" s="112"/>
      <c r="N11" s="112">
        <v>1318.242</v>
      </c>
      <c r="O11" s="112"/>
      <c r="P11" s="113">
        <v>493</v>
      </c>
      <c r="Q11" s="121">
        <v>-125.34692549165152</v>
      </c>
      <c r="R11" s="103" t="s">
        <v>273</v>
      </c>
      <c r="S11" s="122">
        <f t="shared" si="2"/>
        <v>1933</v>
      </c>
      <c r="T11" s="122">
        <v>26</v>
      </c>
      <c r="U11" s="122">
        <v>0</v>
      </c>
      <c r="V11" s="122">
        <v>0</v>
      </c>
      <c r="W11" s="122">
        <v>0</v>
      </c>
      <c r="X11" s="122">
        <v>0</v>
      </c>
      <c r="Y11" s="122">
        <v>0</v>
      </c>
      <c r="Z11" s="122">
        <v>85</v>
      </c>
      <c r="AA11" s="122">
        <v>0</v>
      </c>
      <c r="AB11" s="122">
        <v>181</v>
      </c>
      <c r="AC11" s="122">
        <v>645</v>
      </c>
      <c r="AD11" s="122">
        <v>485</v>
      </c>
      <c r="AE11" s="122">
        <v>491</v>
      </c>
      <c r="AF11" s="122">
        <v>0</v>
      </c>
      <c r="AG11" s="122">
        <v>0</v>
      </c>
      <c r="AH11" s="122">
        <v>0</v>
      </c>
      <c r="AI11" s="122">
        <v>20</v>
      </c>
      <c r="AJ11" s="122">
        <v>0</v>
      </c>
      <c r="AK11" s="122">
        <v>0</v>
      </c>
      <c r="AL11" s="122"/>
    </row>
    <row r="12" spans="1:38" s="93" customFormat="1" ht="39.75" customHeight="1">
      <c r="A12" s="103" t="s">
        <v>274</v>
      </c>
      <c r="B12" s="104">
        <f t="shared" si="0"/>
        <v>2763.8313189202318</v>
      </c>
      <c r="C12" s="104"/>
      <c r="D12" s="104"/>
      <c r="E12" s="104"/>
      <c r="F12" s="104"/>
      <c r="G12" s="104"/>
      <c r="H12" s="104">
        <f t="shared" si="1"/>
        <v>1190.8313189202318</v>
      </c>
      <c r="I12" s="104"/>
      <c r="J12" s="104"/>
      <c r="K12" s="111"/>
      <c r="L12" s="104"/>
      <c r="M12" s="112"/>
      <c r="N12" s="112">
        <v>1374.0720000000001</v>
      </c>
      <c r="O12" s="112"/>
      <c r="P12" s="113">
        <v>630</v>
      </c>
      <c r="Q12" s="121">
        <v>-813.2406810797684</v>
      </c>
      <c r="R12" s="103" t="s">
        <v>274</v>
      </c>
      <c r="S12" s="122">
        <f t="shared" si="2"/>
        <v>1573</v>
      </c>
      <c r="T12" s="122">
        <v>15</v>
      </c>
      <c r="U12" s="122">
        <v>0</v>
      </c>
      <c r="V12" s="122">
        <v>0</v>
      </c>
      <c r="W12" s="122">
        <v>0</v>
      </c>
      <c r="X12" s="122">
        <v>0</v>
      </c>
      <c r="Y12" s="122">
        <v>2</v>
      </c>
      <c r="Z12" s="122">
        <v>119</v>
      </c>
      <c r="AA12" s="122">
        <v>0</v>
      </c>
      <c r="AB12" s="122">
        <v>600</v>
      </c>
      <c r="AC12" s="122">
        <v>217</v>
      </c>
      <c r="AD12" s="122">
        <v>490</v>
      </c>
      <c r="AE12" s="122">
        <v>110</v>
      </c>
      <c r="AF12" s="122">
        <v>0</v>
      </c>
      <c r="AG12" s="122">
        <v>0</v>
      </c>
      <c r="AH12" s="122">
        <v>0</v>
      </c>
      <c r="AI12" s="122">
        <v>20</v>
      </c>
      <c r="AJ12" s="122"/>
      <c r="AK12" s="122">
        <v>0</v>
      </c>
      <c r="AL12" s="122"/>
    </row>
    <row r="13" spans="1:38" s="93" customFormat="1" ht="39.75" customHeight="1">
      <c r="A13" s="103" t="s">
        <v>275</v>
      </c>
      <c r="B13" s="104">
        <f t="shared" si="0"/>
        <v>1740.142982915</v>
      </c>
      <c r="C13" s="104"/>
      <c r="D13" s="104"/>
      <c r="E13" s="104"/>
      <c r="F13" s="104"/>
      <c r="G13" s="104"/>
      <c r="H13" s="104">
        <f t="shared" si="1"/>
        <v>421.1429829149999</v>
      </c>
      <c r="I13" s="104"/>
      <c r="J13" s="104"/>
      <c r="K13" s="111"/>
      <c r="L13" s="104"/>
      <c r="M13" s="112"/>
      <c r="N13" s="112">
        <v>344.199</v>
      </c>
      <c r="O13" s="112"/>
      <c r="P13" s="113">
        <v>276</v>
      </c>
      <c r="Q13" s="121">
        <v>-199.05601708500018</v>
      </c>
      <c r="R13" s="103" t="s">
        <v>275</v>
      </c>
      <c r="S13" s="122">
        <f t="shared" si="2"/>
        <v>1319</v>
      </c>
      <c r="T13" s="122">
        <v>62</v>
      </c>
      <c r="U13" s="122">
        <v>0</v>
      </c>
      <c r="V13" s="122">
        <v>0</v>
      </c>
      <c r="W13" s="122">
        <v>0</v>
      </c>
      <c r="X13" s="122">
        <v>0</v>
      </c>
      <c r="Y13" s="122">
        <v>0</v>
      </c>
      <c r="Z13" s="122">
        <v>125</v>
      </c>
      <c r="AA13" s="122">
        <v>0</v>
      </c>
      <c r="AB13" s="122">
        <v>302</v>
      </c>
      <c r="AC13" s="122">
        <v>573</v>
      </c>
      <c r="AD13" s="122">
        <v>96</v>
      </c>
      <c r="AE13" s="122">
        <v>151</v>
      </c>
      <c r="AF13" s="122">
        <v>0</v>
      </c>
      <c r="AG13" s="122">
        <v>0</v>
      </c>
      <c r="AH13" s="122">
        <v>0</v>
      </c>
      <c r="AI13" s="122">
        <v>10</v>
      </c>
      <c r="AJ13" s="122">
        <v>0</v>
      </c>
      <c r="AK13" s="122">
        <v>0</v>
      </c>
      <c r="AL13" s="122"/>
    </row>
    <row r="14" spans="1:38" ht="39.75" customHeight="1">
      <c r="A14" s="103" t="s">
        <v>276</v>
      </c>
      <c r="B14" s="104">
        <f t="shared" si="0"/>
        <v>2612.4089714425</v>
      </c>
      <c r="C14" s="104"/>
      <c r="D14" s="104"/>
      <c r="E14" s="104"/>
      <c r="F14" s="104"/>
      <c r="G14" s="104"/>
      <c r="H14" s="104">
        <f t="shared" si="1"/>
        <v>1457.4089714425</v>
      </c>
      <c r="I14" s="114"/>
      <c r="J14" s="114"/>
      <c r="K14" s="115"/>
      <c r="L14" s="114"/>
      <c r="M14" s="116"/>
      <c r="N14" s="116">
        <v>93.039</v>
      </c>
      <c r="O14" s="116"/>
      <c r="P14" s="117">
        <v>106</v>
      </c>
      <c r="Q14" s="116">
        <v>1258.3699714425</v>
      </c>
      <c r="R14" s="103" t="s">
        <v>276</v>
      </c>
      <c r="S14" s="122">
        <f t="shared" si="2"/>
        <v>1155</v>
      </c>
      <c r="T14" s="114">
        <v>29</v>
      </c>
      <c r="U14" s="114">
        <v>0</v>
      </c>
      <c r="V14" s="114">
        <v>0</v>
      </c>
      <c r="W14" s="114">
        <v>0</v>
      </c>
      <c r="X14" s="114">
        <v>0</v>
      </c>
      <c r="Y14" s="114">
        <v>0</v>
      </c>
      <c r="Z14" s="114">
        <v>53</v>
      </c>
      <c r="AA14" s="114">
        <v>0</v>
      </c>
      <c r="AB14" s="114">
        <v>601</v>
      </c>
      <c r="AC14" s="114">
        <v>285</v>
      </c>
      <c r="AD14" s="114">
        <v>145</v>
      </c>
      <c r="AE14" s="114">
        <v>39</v>
      </c>
      <c r="AF14" s="114">
        <v>0</v>
      </c>
      <c r="AG14" s="114">
        <v>0</v>
      </c>
      <c r="AH14" s="114">
        <v>0</v>
      </c>
      <c r="AI14" s="114">
        <v>3</v>
      </c>
      <c r="AJ14" s="114">
        <v>0</v>
      </c>
      <c r="AK14" s="114">
        <v>0</v>
      </c>
      <c r="AL14" s="114"/>
    </row>
    <row r="15" spans="1:38" ht="39.75" customHeight="1">
      <c r="A15" s="103" t="s">
        <v>277</v>
      </c>
      <c r="B15" s="104">
        <f t="shared" si="0"/>
        <v>4810.5427125</v>
      </c>
      <c r="C15" s="104"/>
      <c r="D15" s="104"/>
      <c r="E15" s="104"/>
      <c r="F15" s="104"/>
      <c r="G15" s="104"/>
      <c r="H15" s="104">
        <f t="shared" si="1"/>
        <v>265.5427125</v>
      </c>
      <c r="I15" s="114"/>
      <c r="J15" s="114"/>
      <c r="K15" s="115"/>
      <c r="L15" s="114"/>
      <c r="M15" s="116"/>
      <c r="N15" s="116">
        <v>589.821</v>
      </c>
      <c r="O15" s="116"/>
      <c r="P15" s="117">
        <v>324</v>
      </c>
      <c r="Q15" s="116">
        <v>-648.2782875</v>
      </c>
      <c r="R15" s="103" t="s">
        <v>277</v>
      </c>
      <c r="S15" s="122">
        <f t="shared" si="2"/>
        <v>4545</v>
      </c>
      <c r="T15" s="114">
        <v>15</v>
      </c>
      <c r="U15" s="114">
        <v>0</v>
      </c>
      <c r="V15" s="114">
        <v>0</v>
      </c>
      <c r="W15" s="114">
        <v>0</v>
      </c>
      <c r="X15" s="114">
        <v>0</v>
      </c>
      <c r="Y15" s="114">
        <v>0</v>
      </c>
      <c r="Z15" s="114">
        <v>514</v>
      </c>
      <c r="AA15" s="114">
        <v>0</v>
      </c>
      <c r="AB15" s="114">
        <v>111</v>
      </c>
      <c r="AC15" s="114">
        <v>3258</v>
      </c>
      <c r="AD15" s="114">
        <v>358</v>
      </c>
      <c r="AE15" s="114">
        <v>268</v>
      </c>
      <c r="AF15" s="114">
        <v>4</v>
      </c>
      <c r="AG15" s="114">
        <v>0</v>
      </c>
      <c r="AH15" s="114">
        <v>0</v>
      </c>
      <c r="AI15" s="114">
        <v>17</v>
      </c>
      <c r="AJ15" s="114">
        <v>0</v>
      </c>
      <c r="AK15" s="114">
        <v>0</v>
      </c>
      <c r="AL15" s="114"/>
    </row>
    <row r="16" spans="1:38" ht="39.75" customHeight="1">
      <c r="A16" s="103" t="s">
        <v>278</v>
      </c>
      <c r="B16" s="104">
        <f t="shared" si="0"/>
        <v>418.2454237500001</v>
      </c>
      <c r="C16" s="104"/>
      <c r="D16" s="104"/>
      <c r="E16" s="104"/>
      <c r="F16" s="104"/>
      <c r="G16" s="104"/>
      <c r="H16" s="104">
        <f t="shared" si="1"/>
        <v>114.2454237500001</v>
      </c>
      <c r="I16" s="114"/>
      <c r="J16" s="114"/>
      <c r="K16" s="115"/>
      <c r="L16" s="114"/>
      <c r="M16" s="116"/>
      <c r="N16" s="116">
        <v>66.885</v>
      </c>
      <c r="O16" s="116"/>
      <c r="P16" s="117">
        <v>5</v>
      </c>
      <c r="Q16" s="116">
        <v>42.360423750000095</v>
      </c>
      <c r="R16" s="103" t="s">
        <v>278</v>
      </c>
      <c r="S16" s="122">
        <f t="shared" si="2"/>
        <v>304</v>
      </c>
      <c r="T16" s="114">
        <v>72</v>
      </c>
      <c r="U16" s="114">
        <v>0</v>
      </c>
      <c r="V16" s="114">
        <v>0</v>
      </c>
      <c r="W16" s="114">
        <v>0</v>
      </c>
      <c r="X16" s="114">
        <v>0</v>
      </c>
      <c r="Y16" s="114">
        <v>0</v>
      </c>
      <c r="Z16" s="114">
        <v>73</v>
      </c>
      <c r="AA16" s="114">
        <v>0</v>
      </c>
      <c r="AB16" s="114">
        <v>0</v>
      </c>
      <c r="AC16" s="114">
        <v>158</v>
      </c>
      <c r="AD16" s="114">
        <v>1</v>
      </c>
      <c r="AE16" s="114">
        <v>0</v>
      </c>
      <c r="AF16" s="114">
        <v>0</v>
      </c>
      <c r="AG16" s="114">
        <v>0</v>
      </c>
      <c r="AH16" s="114">
        <v>0</v>
      </c>
      <c r="AI16" s="114">
        <v>0</v>
      </c>
      <c r="AJ16" s="114">
        <v>0</v>
      </c>
      <c r="AK16" s="114">
        <v>0</v>
      </c>
      <c r="AL16" s="114"/>
    </row>
    <row r="17" spans="1:38" ht="39.75" customHeight="1">
      <c r="A17" s="103" t="s">
        <v>279</v>
      </c>
      <c r="B17" s="104">
        <f t="shared" si="0"/>
        <v>124.06390749999997</v>
      </c>
      <c r="C17" s="104"/>
      <c r="D17" s="104"/>
      <c r="E17" s="104"/>
      <c r="F17" s="104"/>
      <c r="G17" s="104"/>
      <c r="H17" s="104">
        <f t="shared" si="1"/>
        <v>-66.93609250000003</v>
      </c>
      <c r="I17" s="114"/>
      <c r="J17" s="114"/>
      <c r="K17" s="115"/>
      <c r="L17" s="114"/>
      <c r="M17" s="116"/>
      <c r="N17" s="116">
        <v>47.352000000000004</v>
      </c>
      <c r="O17" s="116"/>
      <c r="P17" s="117">
        <v>5</v>
      </c>
      <c r="Q17" s="116">
        <v>-119.28809250000003</v>
      </c>
      <c r="R17" s="103" t="s">
        <v>279</v>
      </c>
      <c r="S17" s="122">
        <f t="shared" si="2"/>
        <v>191</v>
      </c>
      <c r="T17" s="114">
        <v>45</v>
      </c>
      <c r="U17" s="114">
        <v>0</v>
      </c>
      <c r="V17" s="114">
        <v>0</v>
      </c>
      <c r="W17" s="114">
        <v>0</v>
      </c>
      <c r="X17" s="114">
        <v>0</v>
      </c>
      <c r="Y17" s="114">
        <v>0</v>
      </c>
      <c r="Z17" s="114">
        <v>77</v>
      </c>
      <c r="AA17" s="114">
        <v>0</v>
      </c>
      <c r="AB17" s="114">
        <v>0</v>
      </c>
      <c r="AC17" s="114">
        <v>69</v>
      </c>
      <c r="AD17" s="114">
        <v>0</v>
      </c>
      <c r="AE17" s="114">
        <v>0</v>
      </c>
      <c r="AF17" s="114">
        <v>0</v>
      </c>
      <c r="AG17" s="114">
        <v>0</v>
      </c>
      <c r="AH17" s="114">
        <v>0</v>
      </c>
      <c r="AI17" s="114">
        <v>0</v>
      </c>
      <c r="AJ17" s="114">
        <v>0</v>
      </c>
      <c r="AK17" s="114">
        <v>0</v>
      </c>
      <c r="AL17" s="114"/>
    </row>
    <row r="18" spans="1:38" ht="39.75" customHeight="1">
      <c r="A18" s="105" t="s">
        <v>192</v>
      </c>
      <c r="B18" s="106">
        <f t="shared" si="0"/>
        <v>31763.076718814642</v>
      </c>
      <c r="C18" s="107">
        <f>SUM(C6:C17)</f>
        <v>0</v>
      </c>
      <c r="D18" s="107"/>
      <c r="E18" s="107"/>
      <c r="F18" s="107"/>
      <c r="G18" s="107"/>
      <c r="H18" s="106">
        <f t="shared" si="1"/>
        <v>15056.076718814642</v>
      </c>
      <c r="I18" s="107">
        <f aca="true" t="shared" si="3" ref="I18:Q18">SUM(I6:I17)</f>
        <v>0</v>
      </c>
      <c r="J18" s="107">
        <f t="shared" si="3"/>
        <v>0</v>
      </c>
      <c r="K18" s="107">
        <f t="shared" si="3"/>
        <v>0</v>
      </c>
      <c r="L18" s="107">
        <f t="shared" si="3"/>
        <v>0</v>
      </c>
      <c r="M18" s="118">
        <f t="shared" si="3"/>
        <v>0</v>
      </c>
      <c r="N18" s="118">
        <f t="shared" si="3"/>
        <v>7774.7595</v>
      </c>
      <c r="O18" s="118">
        <f t="shared" si="3"/>
        <v>0</v>
      </c>
      <c r="P18" s="118">
        <f t="shared" si="3"/>
        <v>3886</v>
      </c>
      <c r="Q18" s="118">
        <f t="shared" si="3"/>
        <v>3395.3172188146414</v>
      </c>
      <c r="R18" s="105" t="s">
        <v>198</v>
      </c>
      <c r="S18" s="123">
        <f t="shared" si="2"/>
        <v>16707</v>
      </c>
      <c r="T18" s="123">
        <f aca="true" t="shared" si="4" ref="T18:AL18">SUM(T6:T17)</f>
        <v>361</v>
      </c>
      <c r="U18" s="123">
        <f t="shared" si="4"/>
        <v>0</v>
      </c>
      <c r="V18" s="123">
        <f t="shared" si="4"/>
        <v>0</v>
      </c>
      <c r="W18" s="123">
        <f t="shared" si="4"/>
        <v>84</v>
      </c>
      <c r="X18" s="123">
        <f t="shared" si="4"/>
        <v>2</v>
      </c>
      <c r="Y18" s="123">
        <f t="shared" si="4"/>
        <v>44</v>
      </c>
      <c r="Z18" s="123">
        <f t="shared" si="4"/>
        <v>1406</v>
      </c>
      <c r="AA18" s="123">
        <f t="shared" si="4"/>
        <v>0</v>
      </c>
      <c r="AB18" s="123">
        <f t="shared" si="4"/>
        <v>2736</v>
      </c>
      <c r="AC18" s="123">
        <f t="shared" si="4"/>
        <v>6788</v>
      </c>
      <c r="AD18" s="123">
        <f t="shared" si="4"/>
        <v>2969</v>
      </c>
      <c r="AE18" s="123">
        <f t="shared" si="4"/>
        <v>2181</v>
      </c>
      <c r="AF18" s="123">
        <f t="shared" si="4"/>
        <v>4</v>
      </c>
      <c r="AG18" s="123">
        <f t="shared" si="4"/>
        <v>0</v>
      </c>
      <c r="AH18" s="123">
        <f t="shared" si="4"/>
        <v>0</v>
      </c>
      <c r="AI18" s="123">
        <f t="shared" si="4"/>
        <v>132</v>
      </c>
      <c r="AJ18" s="123">
        <f t="shared" si="4"/>
        <v>0</v>
      </c>
      <c r="AK18" s="123">
        <f t="shared" si="4"/>
        <v>0</v>
      </c>
      <c r="AL18" s="123">
        <f t="shared" si="4"/>
        <v>0</v>
      </c>
    </row>
    <row r="19" spans="1:7" ht="15.75">
      <c r="A19" s="108"/>
      <c r="B19" s="98"/>
      <c r="C19" s="98"/>
      <c r="D19" s="98"/>
      <c r="E19" s="98"/>
      <c r="F19" s="98"/>
      <c r="G19" s="98"/>
    </row>
    <row r="20" spans="1:7" ht="15.75">
      <c r="A20" s="108"/>
      <c r="B20" s="98"/>
      <c r="C20" s="98"/>
      <c r="D20" s="98"/>
      <c r="E20" s="98"/>
      <c r="F20" s="98"/>
      <c r="G20" s="98"/>
    </row>
    <row r="21" spans="1:7" ht="15.75">
      <c r="A21" s="108"/>
      <c r="B21" s="98"/>
      <c r="C21" s="98"/>
      <c r="D21" s="98"/>
      <c r="E21" s="98"/>
      <c r="F21" s="98"/>
      <c r="G21" s="98"/>
    </row>
    <row r="22" spans="1:7" ht="15.75">
      <c r="A22" s="108"/>
      <c r="B22" s="98"/>
      <c r="C22" s="98"/>
      <c r="D22" s="98"/>
      <c r="E22" s="98"/>
      <c r="F22" s="98"/>
      <c r="G22" s="98"/>
    </row>
    <row r="23" spans="1:7" ht="15.75">
      <c r="A23" s="108"/>
      <c r="B23" s="98"/>
      <c r="C23" s="98"/>
      <c r="D23" s="98"/>
      <c r="E23" s="98"/>
      <c r="F23" s="98"/>
      <c r="G23" s="98"/>
    </row>
    <row r="24" spans="1:7" ht="15.75">
      <c r="A24" s="108"/>
      <c r="B24" s="98"/>
      <c r="C24" s="98"/>
      <c r="D24" s="98"/>
      <c r="E24" s="98"/>
      <c r="F24" s="98"/>
      <c r="G24" s="98"/>
    </row>
    <row r="25" spans="1:7" ht="15.75">
      <c r="A25" s="108"/>
      <c r="B25" s="98"/>
      <c r="C25" s="98"/>
      <c r="D25" s="98"/>
      <c r="E25" s="98"/>
      <c r="F25" s="98"/>
      <c r="G25" s="98"/>
    </row>
    <row r="26" spans="1:7" ht="15.75">
      <c r="A26" s="108"/>
      <c r="B26" s="98"/>
      <c r="C26" s="98"/>
      <c r="D26" s="98"/>
      <c r="E26" s="98"/>
      <c r="F26" s="98"/>
      <c r="G26" s="98"/>
    </row>
    <row r="27" spans="1:7" ht="15.75">
      <c r="A27" s="108"/>
      <c r="B27" s="98"/>
      <c r="C27" s="98"/>
      <c r="D27" s="98"/>
      <c r="E27" s="98"/>
      <c r="F27" s="98"/>
      <c r="G27" s="98"/>
    </row>
    <row r="28" spans="1:7" ht="15.75">
      <c r="A28" s="108"/>
      <c r="B28" s="98"/>
      <c r="C28" s="98"/>
      <c r="D28" s="98"/>
      <c r="E28" s="98"/>
      <c r="F28" s="98"/>
      <c r="G28" s="98"/>
    </row>
    <row r="29" spans="1:7" ht="15.75">
      <c r="A29" s="108"/>
      <c r="B29" s="98"/>
      <c r="C29" s="98"/>
      <c r="D29" s="98"/>
      <c r="E29" s="98"/>
      <c r="F29" s="98"/>
      <c r="G29" s="98"/>
    </row>
  </sheetData>
  <sheetProtection/>
  <mergeCells count="7">
    <mergeCell ref="A2:Q2"/>
    <mergeCell ref="R2:AJ2"/>
    <mergeCell ref="C4:G4"/>
    <mergeCell ref="H4:Q4"/>
    <mergeCell ref="S4:AL4"/>
    <mergeCell ref="A4:A5"/>
    <mergeCell ref="B4:B5"/>
  </mergeCells>
  <printOptions horizontalCentered="1"/>
  <pageMargins left="0.59" right="0.39" top="0.98" bottom="0.98" header="0.51" footer="0.51"/>
  <pageSetup horizontalDpi="600" verticalDpi="600" orientation="portrait" paperSize="9" scale="95"/>
</worksheet>
</file>

<file path=xl/worksheets/sheet44.xml><?xml version="1.0" encoding="utf-8"?>
<worksheet xmlns="http://schemas.openxmlformats.org/spreadsheetml/2006/main" xmlns:r="http://schemas.openxmlformats.org/officeDocument/2006/relationships">
  <sheetPr>
    <tabColor theme="5" tint="0.39998000860214233"/>
  </sheetPr>
  <dimension ref="A1:I17"/>
  <sheetViews>
    <sheetView zoomScalePageLayoutView="0" workbookViewId="0" topLeftCell="A1">
      <selection activeCell="H7" sqref="H7"/>
    </sheetView>
  </sheetViews>
  <sheetFormatPr defaultColWidth="9.00390625" defaultRowHeight="14.25"/>
  <cols>
    <col min="1" max="9" width="8.625" style="73" customWidth="1"/>
    <col min="10" max="16384" width="9.00390625" style="73" customWidth="1"/>
  </cols>
  <sheetData>
    <row r="1" s="70" customFormat="1" ht="18" customHeight="1">
      <c r="A1" s="74" t="s">
        <v>637</v>
      </c>
    </row>
    <row r="2" spans="1:9" s="71" customFormat="1" ht="27">
      <c r="A2" s="703" t="s">
        <v>638</v>
      </c>
      <c r="B2" s="703"/>
      <c r="C2" s="703"/>
      <c r="D2" s="703"/>
      <c r="E2" s="703"/>
      <c r="F2" s="703"/>
      <c r="G2" s="703"/>
      <c r="H2" s="703"/>
      <c r="I2" s="703"/>
    </row>
    <row r="3" spans="4:9" s="72" customFormat="1" ht="19.5" customHeight="1">
      <c r="D3" s="704"/>
      <c r="E3" s="704"/>
      <c r="F3" s="704"/>
      <c r="G3" s="704"/>
      <c r="H3" s="705" t="s">
        <v>5</v>
      </c>
      <c r="I3" s="705"/>
    </row>
    <row r="4" spans="1:9" ht="85.5" customHeight="1">
      <c r="A4" s="75" t="s">
        <v>282</v>
      </c>
      <c r="B4" s="76" t="s">
        <v>283</v>
      </c>
      <c r="C4" s="77" t="s">
        <v>284</v>
      </c>
      <c r="D4" s="77" t="s">
        <v>285</v>
      </c>
      <c r="E4" s="78" t="s">
        <v>286</v>
      </c>
      <c r="F4" s="78" t="s">
        <v>287</v>
      </c>
      <c r="G4" s="78" t="s">
        <v>288</v>
      </c>
      <c r="H4" s="78" t="s">
        <v>289</v>
      </c>
      <c r="I4" s="78" t="s">
        <v>290</v>
      </c>
    </row>
    <row r="5" spans="1:9" ht="40.5" customHeight="1">
      <c r="A5" s="79"/>
      <c r="B5" s="80"/>
      <c r="C5" s="80"/>
      <c r="D5" s="80"/>
      <c r="E5" s="80"/>
      <c r="F5" s="80"/>
      <c r="G5" s="80"/>
      <c r="H5" s="80"/>
      <c r="I5" s="80"/>
    </row>
    <row r="6" spans="1:9" ht="40.5" customHeight="1">
      <c r="A6" s="81"/>
      <c r="B6" s="82"/>
      <c r="C6" s="82"/>
      <c r="D6" s="82"/>
      <c r="E6" s="82"/>
      <c r="F6" s="82"/>
      <c r="G6" s="83"/>
      <c r="H6" s="84"/>
      <c r="I6" s="89"/>
    </row>
    <row r="7" spans="1:9" ht="40.5" customHeight="1">
      <c r="A7" s="81"/>
      <c r="B7" s="82"/>
      <c r="C7" s="82"/>
      <c r="D7" s="82"/>
      <c r="E7" s="82"/>
      <c r="F7" s="82"/>
      <c r="G7" s="83"/>
      <c r="H7" s="84"/>
      <c r="I7" s="89"/>
    </row>
    <row r="8" spans="1:9" ht="40.5" customHeight="1">
      <c r="A8" s="81"/>
      <c r="B8" s="82"/>
      <c r="C8" s="82"/>
      <c r="D8" s="82"/>
      <c r="E8" s="82"/>
      <c r="F8" s="82"/>
      <c r="G8" s="83"/>
      <c r="H8" s="84"/>
      <c r="I8" s="89"/>
    </row>
    <row r="9" spans="1:9" ht="40.5" customHeight="1">
      <c r="A9" s="81"/>
      <c r="B9" s="82"/>
      <c r="C9" s="82"/>
      <c r="D9" s="82"/>
      <c r="E9" s="82"/>
      <c r="F9" s="82"/>
      <c r="G9" s="83"/>
      <c r="H9" s="84"/>
      <c r="I9" s="89"/>
    </row>
    <row r="10" spans="1:9" ht="40.5" customHeight="1">
      <c r="A10" s="81"/>
      <c r="B10" s="82"/>
      <c r="C10" s="82"/>
      <c r="D10" s="82"/>
      <c r="E10" s="82"/>
      <c r="F10" s="82"/>
      <c r="G10" s="82"/>
      <c r="H10" s="84"/>
      <c r="I10" s="89"/>
    </row>
    <row r="11" spans="1:9" ht="40.5" customHeight="1">
      <c r="A11" s="81"/>
      <c r="B11" s="82"/>
      <c r="C11" s="82"/>
      <c r="D11" s="82"/>
      <c r="E11" s="82"/>
      <c r="F11" s="82"/>
      <c r="G11" s="83"/>
      <c r="H11" s="84"/>
      <c r="I11" s="89"/>
    </row>
    <row r="12" spans="1:9" ht="40.5" customHeight="1">
      <c r="A12" s="81"/>
      <c r="B12" s="82"/>
      <c r="C12" s="82"/>
      <c r="D12" s="82"/>
      <c r="E12" s="82"/>
      <c r="F12" s="82"/>
      <c r="G12" s="83"/>
      <c r="H12" s="84"/>
      <c r="I12" s="89"/>
    </row>
    <row r="13" spans="1:9" ht="40.5" customHeight="1">
      <c r="A13" s="81"/>
      <c r="B13" s="82"/>
      <c r="C13" s="82"/>
      <c r="D13" s="82"/>
      <c r="E13" s="82"/>
      <c r="F13" s="82"/>
      <c r="G13" s="83"/>
      <c r="H13" s="84"/>
      <c r="I13" s="89"/>
    </row>
    <row r="14" spans="1:9" ht="40.5" customHeight="1">
      <c r="A14" s="81"/>
      <c r="B14" s="82"/>
      <c r="C14" s="82"/>
      <c r="D14" s="82"/>
      <c r="E14" s="82"/>
      <c r="F14" s="82"/>
      <c r="G14" s="83"/>
      <c r="H14" s="84"/>
      <c r="I14" s="89"/>
    </row>
    <row r="15" spans="1:9" ht="40.5" customHeight="1">
      <c r="A15" s="81"/>
      <c r="B15" s="82"/>
      <c r="C15" s="82"/>
      <c r="D15" s="82"/>
      <c r="E15" s="82"/>
      <c r="F15" s="82"/>
      <c r="G15" s="83"/>
      <c r="H15" s="84"/>
      <c r="I15" s="89"/>
    </row>
    <row r="16" spans="1:9" ht="40.5" customHeight="1">
      <c r="A16" s="85"/>
      <c r="B16" s="86"/>
      <c r="C16" s="86"/>
      <c r="D16" s="86"/>
      <c r="E16" s="86"/>
      <c r="F16" s="86"/>
      <c r="G16" s="87"/>
      <c r="H16" s="88"/>
      <c r="I16" s="90"/>
    </row>
    <row r="17" spans="1:6" ht="28.5" customHeight="1">
      <c r="A17" s="631" t="s">
        <v>639</v>
      </c>
      <c r="B17" s="631"/>
      <c r="C17" s="631"/>
      <c r="D17" s="631"/>
      <c r="E17" s="631"/>
      <c r="F17" s="631"/>
    </row>
  </sheetData>
  <sheetProtection/>
  <mergeCells count="4">
    <mergeCell ref="A2:I2"/>
    <mergeCell ref="D3:G3"/>
    <mergeCell ref="H3:I3"/>
    <mergeCell ref="A17:F17"/>
  </mergeCells>
  <printOptions/>
  <pageMargins left="0.7" right="0.7" top="0.75" bottom="0.75" header="0.3" footer="0.3"/>
  <pageSetup horizontalDpi="600" verticalDpi="600" orientation="portrait" paperSize="9"/>
</worksheet>
</file>

<file path=xl/worksheets/sheet45.xml><?xml version="1.0" encoding="utf-8"?>
<worksheet xmlns="http://schemas.openxmlformats.org/spreadsheetml/2006/main" xmlns:r="http://schemas.openxmlformats.org/officeDocument/2006/relationships">
  <sheetPr>
    <tabColor theme="2" tint="-0.4999699890613556"/>
  </sheetPr>
  <dimension ref="A7:G29"/>
  <sheetViews>
    <sheetView showZeros="0" zoomScalePageLayoutView="0" workbookViewId="0" topLeftCell="A1">
      <selection activeCell="A10" sqref="A10"/>
    </sheetView>
  </sheetViews>
  <sheetFormatPr defaultColWidth="9.00390625" defaultRowHeight="14.25"/>
  <cols>
    <col min="1" max="1" width="82.75390625" style="0" customWidth="1"/>
  </cols>
  <sheetData>
    <row r="1" ht="18.75" customHeight="1"/>
    <row r="2" ht="26.25" customHeight="1"/>
    <row r="3" ht="19.5" customHeight="1"/>
    <row r="4" s="64" customFormat="1" ht="22.5" customHeight="1"/>
    <row r="5" s="64" customFormat="1" ht="22.5" customHeight="1"/>
    <row r="6" ht="21.75" customHeight="1"/>
    <row r="7" ht="45.75">
      <c r="A7" s="65"/>
    </row>
    <row r="8" ht="46.5">
      <c r="A8" s="66" t="s">
        <v>640</v>
      </c>
    </row>
    <row r="9" ht="46.5">
      <c r="A9" s="67"/>
    </row>
    <row r="10" ht="46.5">
      <c r="A10" s="66" t="s">
        <v>641</v>
      </c>
    </row>
    <row r="11" ht="45">
      <c r="A11" s="68"/>
    </row>
    <row r="19" spans="1:7" ht="15.75">
      <c r="A19" s="69"/>
      <c r="B19" s="69"/>
      <c r="C19" s="69"/>
      <c r="D19" s="69"/>
      <c r="E19" s="69"/>
      <c r="F19" s="69"/>
      <c r="G19" s="69"/>
    </row>
    <row r="20" spans="1:7" ht="15.75">
      <c r="A20" s="69"/>
      <c r="B20" s="69"/>
      <c r="C20" s="69"/>
      <c r="D20" s="69"/>
      <c r="E20" s="69"/>
      <c r="F20" s="69"/>
      <c r="G20" s="69"/>
    </row>
    <row r="21" spans="1:7" ht="15.75">
      <c r="A21" s="69"/>
      <c r="B21" s="69"/>
      <c r="C21" s="69"/>
      <c r="D21" s="69"/>
      <c r="E21" s="69"/>
      <c r="F21" s="69"/>
      <c r="G21" s="69"/>
    </row>
    <row r="22" spans="1:7" ht="15.75">
      <c r="A22" s="69"/>
      <c r="B22" s="69"/>
      <c r="C22" s="69"/>
      <c r="D22" s="69"/>
      <c r="E22" s="69"/>
      <c r="F22" s="69"/>
      <c r="G22" s="69"/>
    </row>
    <row r="23" spans="1:7" ht="15.75">
      <c r="A23" s="69"/>
      <c r="B23" s="69"/>
      <c r="C23" s="69"/>
      <c r="D23" s="69"/>
      <c r="E23" s="69"/>
      <c r="F23" s="69"/>
      <c r="G23" s="69"/>
    </row>
    <row r="24" spans="1:7" ht="15.75">
      <c r="A24" s="69"/>
      <c r="B24" s="69"/>
      <c r="C24" s="69"/>
      <c r="D24" s="69"/>
      <c r="E24" s="69"/>
      <c r="F24" s="69"/>
      <c r="G24" s="69"/>
    </row>
    <row r="25" spans="1:7" ht="15.75">
      <c r="A25" s="69"/>
      <c r="B25" s="69"/>
      <c r="C25" s="69"/>
      <c r="D25" s="69"/>
      <c r="E25" s="69"/>
      <c r="F25" s="69"/>
      <c r="G25" s="69"/>
    </row>
    <row r="26" spans="1:7" ht="15.75">
      <c r="A26" s="69"/>
      <c r="B26" s="69"/>
      <c r="C26" s="69"/>
      <c r="D26" s="69"/>
      <c r="E26" s="69"/>
      <c r="F26" s="69"/>
      <c r="G26" s="69"/>
    </row>
    <row r="27" spans="1:7" ht="15.75">
      <c r="A27" s="69"/>
      <c r="B27" s="69"/>
      <c r="C27" s="69"/>
      <c r="D27" s="69"/>
      <c r="E27" s="69"/>
      <c r="F27" s="69"/>
      <c r="G27" s="69"/>
    </row>
    <row r="28" spans="1:7" ht="15.75">
      <c r="A28" s="69"/>
      <c r="B28" s="69"/>
      <c r="C28" s="69"/>
      <c r="D28" s="69"/>
      <c r="E28" s="69"/>
      <c r="F28" s="69"/>
      <c r="G28" s="69"/>
    </row>
    <row r="29" spans="1:7" ht="15.75">
      <c r="A29" s="69"/>
      <c r="B29" s="69"/>
      <c r="C29" s="69"/>
      <c r="D29" s="69"/>
      <c r="E29" s="69"/>
      <c r="F29" s="69"/>
      <c r="G29" s="69"/>
    </row>
  </sheetData>
  <sheetProtection/>
  <printOptions/>
  <pageMargins left="0.75" right="0.75" top="1" bottom="1" header="0.5" footer="0.5"/>
  <pageSetup horizontalDpi="600" verticalDpi="600" orientation="portrait" paperSize="9"/>
</worksheet>
</file>

<file path=xl/worksheets/sheet46.xml><?xml version="1.0" encoding="utf-8"?>
<worksheet xmlns="http://schemas.openxmlformats.org/spreadsheetml/2006/main" xmlns:r="http://schemas.openxmlformats.org/officeDocument/2006/relationships">
  <sheetPr>
    <tabColor theme="2" tint="-0.4999699890613556"/>
  </sheetPr>
  <dimension ref="B3:B3"/>
  <sheetViews>
    <sheetView zoomScaleSheetLayoutView="100" zoomScalePageLayoutView="0" workbookViewId="0" topLeftCell="A1">
      <selection activeCell="B3" sqref="B3"/>
    </sheetView>
  </sheetViews>
  <sheetFormatPr defaultColWidth="9.00390625" defaultRowHeight="14.25"/>
  <sheetData>
    <row r="3" ht="14.25">
      <c r="B3" t="s">
        <v>642</v>
      </c>
    </row>
  </sheetData>
  <sheetProtection/>
  <printOptions/>
  <pageMargins left="0.75" right="0.75" top="1" bottom="1" header="0.51" footer="0.51"/>
  <pageSetup orientation="portrait" paperSize="9"/>
</worksheet>
</file>

<file path=xl/worksheets/sheet47.xml><?xml version="1.0" encoding="utf-8"?>
<worksheet xmlns="http://schemas.openxmlformats.org/spreadsheetml/2006/main" xmlns:r="http://schemas.openxmlformats.org/officeDocument/2006/relationships">
  <sheetPr>
    <tabColor theme="2" tint="-0.4999699890613556"/>
  </sheetPr>
  <dimension ref="A1:U38"/>
  <sheetViews>
    <sheetView showZeros="0" zoomScalePageLayoutView="0" workbookViewId="0" topLeftCell="A25">
      <selection activeCell="A2" sqref="A2:J2"/>
    </sheetView>
  </sheetViews>
  <sheetFormatPr defaultColWidth="9.00390625" defaultRowHeight="14.25"/>
  <cols>
    <col min="1" max="1" width="18.625" style="9" customWidth="1"/>
    <col min="2" max="10" width="7.625" style="9" customWidth="1"/>
    <col min="11" max="11" width="18.625" style="9" customWidth="1"/>
    <col min="12" max="17" width="7.625" style="9" customWidth="1"/>
    <col min="18" max="18" width="7.625" style="10" customWidth="1"/>
    <col min="19" max="19" width="7.625" style="11" customWidth="1"/>
    <col min="20" max="20" width="7.625" style="10" customWidth="1"/>
    <col min="21" max="16384" width="9.00390625" style="9" customWidth="1"/>
  </cols>
  <sheetData>
    <row r="1" spans="1:20" s="1" customFormat="1" ht="16.5" customHeight="1">
      <c r="A1" s="12" t="s">
        <v>643</v>
      </c>
      <c r="K1" s="12" t="s">
        <v>644</v>
      </c>
      <c r="R1" s="34"/>
      <c r="S1" s="35"/>
      <c r="T1" s="34"/>
    </row>
    <row r="2" spans="1:21" s="2" customFormat="1" ht="26.25" customHeight="1">
      <c r="A2" s="746" t="s">
        <v>645</v>
      </c>
      <c r="B2" s="746"/>
      <c r="C2" s="746"/>
      <c r="D2" s="746"/>
      <c r="E2" s="746"/>
      <c r="F2" s="746"/>
      <c r="G2" s="746"/>
      <c r="H2" s="746"/>
      <c r="I2" s="746"/>
      <c r="J2" s="746"/>
      <c r="K2" s="746" t="s">
        <v>645</v>
      </c>
      <c r="L2" s="746"/>
      <c r="M2" s="746"/>
      <c r="N2" s="746"/>
      <c r="O2" s="746"/>
      <c r="P2" s="746"/>
      <c r="Q2" s="746"/>
      <c r="R2" s="746"/>
      <c r="S2" s="746"/>
      <c r="T2" s="746"/>
      <c r="U2" s="36"/>
    </row>
    <row r="3" spans="1:20" s="3" customFormat="1" ht="15.75" customHeight="1">
      <c r="A3" s="13"/>
      <c r="B3" s="13"/>
      <c r="C3" s="13"/>
      <c r="D3" s="13"/>
      <c r="E3" s="13"/>
      <c r="F3" s="13"/>
      <c r="G3" s="13"/>
      <c r="H3" s="13"/>
      <c r="I3" s="747" t="s">
        <v>5</v>
      </c>
      <c r="J3" s="747"/>
      <c r="K3" s="30"/>
      <c r="L3" s="31"/>
      <c r="M3" s="13"/>
      <c r="N3" s="13"/>
      <c r="O3" s="13"/>
      <c r="P3" s="13"/>
      <c r="Q3" s="13"/>
      <c r="R3" s="37"/>
      <c r="S3" s="747" t="s">
        <v>5</v>
      </c>
      <c r="T3" s="747"/>
    </row>
    <row r="4" spans="1:20" s="4" customFormat="1" ht="19.5" customHeight="1">
      <c r="A4" s="754" t="s">
        <v>6</v>
      </c>
      <c r="B4" s="748" t="s">
        <v>192</v>
      </c>
      <c r="C4" s="749"/>
      <c r="D4" s="750"/>
      <c r="E4" s="751" t="s">
        <v>646</v>
      </c>
      <c r="F4" s="752"/>
      <c r="G4" s="753"/>
      <c r="H4" s="751" t="s">
        <v>647</v>
      </c>
      <c r="I4" s="752"/>
      <c r="J4" s="753"/>
      <c r="K4" s="754" t="s">
        <v>6</v>
      </c>
      <c r="L4" s="751" t="s">
        <v>648</v>
      </c>
      <c r="M4" s="752"/>
      <c r="N4" s="753"/>
      <c r="O4" s="751" t="s">
        <v>649</v>
      </c>
      <c r="P4" s="752"/>
      <c r="Q4" s="753"/>
      <c r="R4" s="751" t="s">
        <v>650</v>
      </c>
      <c r="S4" s="752"/>
      <c r="T4" s="753"/>
    </row>
    <row r="5" spans="1:20" s="4" customFormat="1" ht="19.5" customHeight="1">
      <c r="A5" s="755"/>
      <c r="B5" s="754" t="s">
        <v>9</v>
      </c>
      <c r="C5" s="748" t="s">
        <v>296</v>
      </c>
      <c r="D5" s="750"/>
      <c r="E5" s="754" t="s">
        <v>9</v>
      </c>
      <c r="F5" s="748" t="s">
        <v>296</v>
      </c>
      <c r="G5" s="750"/>
      <c r="H5" s="754" t="s">
        <v>9</v>
      </c>
      <c r="I5" s="748" t="s">
        <v>296</v>
      </c>
      <c r="J5" s="750"/>
      <c r="K5" s="755"/>
      <c r="L5" s="754" t="s">
        <v>9</v>
      </c>
      <c r="M5" s="748" t="s">
        <v>296</v>
      </c>
      <c r="N5" s="750"/>
      <c r="O5" s="754" t="s">
        <v>9</v>
      </c>
      <c r="P5" s="748" t="s">
        <v>296</v>
      </c>
      <c r="Q5" s="750"/>
      <c r="R5" s="754" t="s">
        <v>9</v>
      </c>
      <c r="S5" s="748" t="s">
        <v>296</v>
      </c>
      <c r="T5" s="750"/>
    </row>
    <row r="6" spans="1:20" s="5" customFormat="1" ht="19.5" customHeight="1">
      <c r="A6" s="756"/>
      <c r="B6" s="756"/>
      <c r="C6" s="14" t="s">
        <v>10</v>
      </c>
      <c r="D6" s="15" t="s">
        <v>12</v>
      </c>
      <c r="E6" s="756"/>
      <c r="F6" s="14" t="s">
        <v>10</v>
      </c>
      <c r="G6" s="15" t="s">
        <v>12</v>
      </c>
      <c r="H6" s="756"/>
      <c r="I6" s="14" t="s">
        <v>10</v>
      </c>
      <c r="J6" s="15" t="s">
        <v>12</v>
      </c>
      <c r="K6" s="756"/>
      <c r="L6" s="756"/>
      <c r="M6" s="14" t="s">
        <v>10</v>
      </c>
      <c r="N6" s="15" t="s">
        <v>12</v>
      </c>
      <c r="O6" s="756"/>
      <c r="P6" s="14" t="s">
        <v>10</v>
      </c>
      <c r="Q6" s="15" t="s">
        <v>12</v>
      </c>
      <c r="R6" s="756"/>
      <c r="S6" s="14" t="s">
        <v>10</v>
      </c>
      <c r="T6" s="15" t="s">
        <v>12</v>
      </c>
    </row>
    <row r="7" spans="1:20" s="6" customFormat="1" ht="18" customHeight="1">
      <c r="A7" s="56" t="s">
        <v>651</v>
      </c>
      <c r="B7" s="57">
        <f>SUM(B8:B20)</f>
        <v>106319.75668890002</v>
      </c>
      <c r="C7" s="57">
        <f>SUM(C8:C20)</f>
        <v>117127.7711018</v>
      </c>
      <c r="D7" s="58">
        <f aca="true" t="shared" si="0" ref="D7:D23">IF(B7*C7=0,,(C7/B7-1)*100)</f>
        <v>10.165574818352052</v>
      </c>
      <c r="E7" s="57">
        <f>SUM(E8:E20)</f>
        <v>32984.371944</v>
      </c>
      <c r="F7" s="57">
        <f>SUM(F8:F20)</f>
        <v>36348.7711018</v>
      </c>
      <c r="G7" s="58">
        <f aca="true" t="shared" si="1" ref="G7:G28">IF(E7*F7=0,,(F7/E7-1)*100)</f>
        <v>10.199979443331486</v>
      </c>
      <c r="H7" s="57">
        <f aca="true" t="shared" si="2" ref="H7:M7">SUM(H8:H20)</f>
        <v>7067.826502100001</v>
      </c>
      <c r="I7" s="57">
        <f t="shared" si="2"/>
        <v>7799</v>
      </c>
      <c r="J7" s="58">
        <f aca="true" t="shared" si="3" ref="J7:J22">IF(H7*I7=0,,(I7/H7-1)*100)</f>
        <v>10.345096865107717</v>
      </c>
      <c r="K7" s="56" t="s">
        <v>651</v>
      </c>
      <c r="L7" s="57">
        <f t="shared" si="2"/>
        <v>34358.69321630001</v>
      </c>
      <c r="M7" s="57">
        <f t="shared" si="2"/>
        <v>37814</v>
      </c>
      <c r="N7" s="58">
        <f aca="true" t="shared" si="4" ref="N7:N22">IF(L7*M7=0,,(M7/L7-1)*100)</f>
        <v>10.056572180867374</v>
      </c>
      <c r="O7" s="57">
        <f>SUM(O8:O20)</f>
        <v>23769.125525600015</v>
      </c>
      <c r="P7" s="57">
        <f>SUM(P8:P20)</f>
        <v>26190</v>
      </c>
      <c r="Q7" s="58">
        <f aca="true" t="shared" si="5" ref="Q7:Q22">IF(O7*P7=0,,(P7/O7-1)*100)</f>
        <v>10.18495388815477</v>
      </c>
      <c r="R7" s="38">
        <f>SUM(R8:R20)</f>
        <v>8139.7395009</v>
      </c>
      <c r="S7" s="38">
        <f>SUM(S8:S20)</f>
        <v>8976</v>
      </c>
      <c r="T7" s="39">
        <f aca="true" t="shared" si="6" ref="T7:T22">IF(R7*S7=0,,(S7/R7-1)*100)</f>
        <v>10.273799290598129</v>
      </c>
    </row>
    <row r="8" spans="1:20" s="6" customFormat="1" ht="18" customHeight="1">
      <c r="A8" s="16" t="s">
        <v>652</v>
      </c>
      <c r="B8" s="17">
        <f aca="true" t="shared" si="7" ref="B8:B20">E8+H8+L8+O8+R8</f>
        <v>57683.27258090002</v>
      </c>
      <c r="C8" s="17">
        <f aca="true" t="shared" si="8" ref="C8:C20">F8+I8+M8+P8+S8</f>
        <v>63500</v>
      </c>
      <c r="D8" s="18">
        <f t="shared" si="0"/>
        <v>10.083906752936223</v>
      </c>
      <c r="E8" s="17">
        <v>17799.748584999998</v>
      </c>
      <c r="F8" s="17">
        <v>19600</v>
      </c>
      <c r="G8" s="18">
        <f t="shared" si="1"/>
        <v>10.113914847747285</v>
      </c>
      <c r="H8" s="17">
        <v>3016.3654340000003</v>
      </c>
      <c r="I8" s="17">
        <v>3320</v>
      </c>
      <c r="J8" s="18">
        <f t="shared" si="3"/>
        <v>10.066239407781241</v>
      </c>
      <c r="K8" s="16" t="s">
        <v>652</v>
      </c>
      <c r="L8" s="17">
        <v>17799.03594</v>
      </c>
      <c r="M8" s="17">
        <v>19600</v>
      </c>
      <c r="N8" s="18">
        <f t="shared" si="4"/>
        <v>10.118323633206838</v>
      </c>
      <c r="O8" s="17">
        <v>14536.827562900015</v>
      </c>
      <c r="P8" s="17">
        <v>15990</v>
      </c>
      <c r="Q8" s="18">
        <f t="shared" si="5"/>
        <v>9.996489473457615</v>
      </c>
      <c r="R8" s="22">
        <v>4531.295059000001</v>
      </c>
      <c r="S8" s="38">
        <v>4990</v>
      </c>
      <c r="T8" s="39">
        <f t="shared" si="6"/>
        <v>10.123042861420494</v>
      </c>
    </row>
    <row r="9" spans="1:20" s="6" customFormat="1" ht="18" customHeight="1">
      <c r="A9" s="16" t="s">
        <v>653</v>
      </c>
      <c r="B9" s="17">
        <f t="shared" si="7"/>
        <v>124.78691700000002</v>
      </c>
      <c r="C9" s="17">
        <f t="shared" si="8"/>
        <v>0</v>
      </c>
      <c r="D9" s="18">
        <f t="shared" si="0"/>
        <v>0</v>
      </c>
      <c r="E9" s="17">
        <v>-61.45714099999999</v>
      </c>
      <c r="F9" s="17"/>
      <c r="G9" s="18">
        <f t="shared" si="1"/>
        <v>0</v>
      </c>
      <c r="H9" s="17">
        <v>11.3210625</v>
      </c>
      <c r="I9" s="17"/>
      <c r="J9" s="18">
        <f t="shared" si="3"/>
        <v>0</v>
      </c>
      <c r="K9" s="16" t="s">
        <v>653</v>
      </c>
      <c r="L9" s="17">
        <v>91.36183750000001</v>
      </c>
      <c r="M9" s="17"/>
      <c r="N9" s="18">
        <f t="shared" si="4"/>
        <v>0</v>
      </c>
      <c r="O9" s="17">
        <v>73.5897655</v>
      </c>
      <c r="P9" s="17"/>
      <c r="Q9" s="18">
        <f t="shared" si="5"/>
        <v>0</v>
      </c>
      <c r="R9" s="22">
        <v>9.9713925</v>
      </c>
      <c r="S9" s="38"/>
      <c r="T9" s="39">
        <f t="shared" si="6"/>
        <v>0</v>
      </c>
    </row>
    <row r="10" spans="1:20" s="6" customFormat="1" ht="18" customHeight="1">
      <c r="A10" s="16" t="s">
        <v>654</v>
      </c>
      <c r="B10" s="17">
        <f t="shared" si="7"/>
        <v>13548.575350599998</v>
      </c>
      <c r="C10" s="17">
        <f t="shared" si="8"/>
        <v>14800</v>
      </c>
      <c r="D10" s="18">
        <f t="shared" si="0"/>
        <v>9.236577404018952</v>
      </c>
      <c r="E10" s="17">
        <v>4477.6140626</v>
      </c>
      <c r="F10" s="17">
        <v>4900</v>
      </c>
      <c r="G10" s="18">
        <f t="shared" si="1"/>
        <v>9.433281464073628</v>
      </c>
      <c r="H10" s="17">
        <v>1934.2802606</v>
      </c>
      <c r="I10" s="17">
        <v>2100</v>
      </c>
      <c r="J10" s="18">
        <f t="shared" si="3"/>
        <v>8.567514376049878</v>
      </c>
      <c r="K10" s="16" t="s">
        <v>654</v>
      </c>
      <c r="L10" s="17">
        <v>3657.8250230000003</v>
      </c>
      <c r="M10" s="17">
        <v>4000</v>
      </c>
      <c r="N10" s="18">
        <f t="shared" si="4"/>
        <v>9.354602115968946</v>
      </c>
      <c r="O10" s="17">
        <v>2727.7426631999992</v>
      </c>
      <c r="P10" s="17">
        <v>3000</v>
      </c>
      <c r="Q10" s="18">
        <f t="shared" si="5"/>
        <v>9.981049183012281</v>
      </c>
      <c r="R10" s="22">
        <v>751.1133412000001</v>
      </c>
      <c r="S10" s="38">
        <v>800</v>
      </c>
      <c r="T10" s="39">
        <f t="shared" si="6"/>
        <v>6.508559510059708</v>
      </c>
    </row>
    <row r="11" spans="1:20" s="6" customFormat="1" ht="18" customHeight="1">
      <c r="A11" s="16" t="s">
        <v>655</v>
      </c>
      <c r="B11" s="17">
        <f t="shared" si="7"/>
        <v>4031.4063963999997</v>
      </c>
      <c r="C11" s="17">
        <f t="shared" si="8"/>
        <v>4310</v>
      </c>
      <c r="D11" s="18">
        <f t="shared" si="0"/>
        <v>6.910580978607883</v>
      </c>
      <c r="E11" s="17">
        <v>2054.8294423999996</v>
      </c>
      <c r="F11" s="17">
        <v>2200</v>
      </c>
      <c r="G11" s="18">
        <f t="shared" si="1"/>
        <v>7.064847067328572</v>
      </c>
      <c r="H11" s="17">
        <v>102.689624</v>
      </c>
      <c r="I11" s="17">
        <v>110</v>
      </c>
      <c r="J11" s="18">
        <f t="shared" si="3"/>
        <v>7.118904242944746</v>
      </c>
      <c r="K11" s="16" t="s">
        <v>655</v>
      </c>
      <c r="L11" s="17">
        <v>1213.0676768</v>
      </c>
      <c r="M11" s="17">
        <v>1300</v>
      </c>
      <c r="N11" s="18">
        <f t="shared" si="4"/>
        <v>7.166320961524764</v>
      </c>
      <c r="O11" s="17">
        <v>250.113322</v>
      </c>
      <c r="P11" s="17">
        <v>250</v>
      </c>
      <c r="Q11" s="18">
        <f t="shared" si="5"/>
        <v>-0.045308262308396685</v>
      </c>
      <c r="R11" s="22">
        <v>410.70633119999997</v>
      </c>
      <c r="S11" s="38">
        <v>450</v>
      </c>
      <c r="T11" s="39">
        <f t="shared" si="6"/>
        <v>9.567339438180067</v>
      </c>
    </row>
    <row r="12" spans="1:20" s="6" customFormat="1" ht="18" customHeight="1">
      <c r="A12" s="16" t="s">
        <v>656</v>
      </c>
      <c r="B12" s="17">
        <f t="shared" si="7"/>
        <v>0</v>
      </c>
      <c r="C12" s="17">
        <f t="shared" si="8"/>
        <v>0</v>
      </c>
      <c r="D12" s="18">
        <f t="shared" si="0"/>
        <v>0</v>
      </c>
      <c r="E12" s="17">
        <v>0</v>
      </c>
      <c r="F12" s="17">
        <v>0</v>
      </c>
      <c r="G12" s="18">
        <f t="shared" si="1"/>
        <v>0</v>
      </c>
      <c r="H12" s="17">
        <v>0</v>
      </c>
      <c r="I12" s="17">
        <v>0</v>
      </c>
      <c r="J12" s="18">
        <f t="shared" si="3"/>
        <v>0</v>
      </c>
      <c r="K12" s="16" t="s">
        <v>656</v>
      </c>
      <c r="L12" s="17">
        <v>0</v>
      </c>
      <c r="M12" s="17">
        <v>0</v>
      </c>
      <c r="N12" s="18">
        <f t="shared" si="4"/>
        <v>0</v>
      </c>
      <c r="O12" s="17">
        <v>0</v>
      </c>
      <c r="P12" s="17">
        <v>0</v>
      </c>
      <c r="Q12" s="18">
        <f t="shared" si="5"/>
        <v>0</v>
      </c>
      <c r="R12" s="22">
        <v>0</v>
      </c>
      <c r="S12" s="38">
        <v>0</v>
      </c>
      <c r="T12" s="39">
        <f t="shared" si="6"/>
        <v>0</v>
      </c>
    </row>
    <row r="13" spans="1:20" s="6" customFormat="1" ht="18" customHeight="1">
      <c r="A13" s="16" t="s">
        <v>657</v>
      </c>
      <c r="B13" s="17">
        <f t="shared" si="7"/>
        <v>10940.347314999999</v>
      </c>
      <c r="C13" s="17">
        <f t="shared" si="8"/>
        <v>11800</v>
      </c>
      <c r="D13" s="18">
        <f t="shared" si="0"/>
        <v>7.857636144890523</v>
      </c>
      <c r="E13" s="17">
        <v>3860.3259209999997</v>
      </c>
      <c r="F13" s="17">
        <v>4200</v>
      </c>
      <c r="G13" s="18">
        <f t="shared" si="1"/>
        <v>8.799103649569817</v>
      </c>
      <c r="H13" s="17">
        <v>477.0302009999999</v>
      </c>
      <c r="I13" s="17">
        <v>500</v>
      </c>
      <c r="J13" s="18">
        <f t="shared" si="3"/>
        <v>4.8151666187693065</v>
      </c>
      <c r="K13" s="16" t="s">
        <v>657</v>
      </c>
      <c r="L13" s="17">
        <v>4190.067868</v>
      </c>
      <c r="M13" s="17">
        <v>4500</v>
      </c>
      <c r="N13" s="18">
        <f t="shared" si="4"/>
        <v>7.396828446789261</v>
      </c>
      <c r="O13" s="17">
        <v>2039.6115829999999</v>
      </c>
      <c r="P13" s="17">
        <v>2200</v>
      </c>
      <c r="Q13" s="18">
        <f t="shared" si="5"/>
        <v>7.863674551410904</v>
      </c>
      <c r="R13" s="22">
        <v>373.3117419999999</v>
      </c>
      <c r="S13" s="38">
        <v>400</v>
      </c>
      <c r="T13" s="39">
        <f t="shared" si="6"/>
        <v>7.149053993592336</v>
      </c>
    </row>
    <row r="14" spans="1:20" s="6" customFormat="1" ht="18" customHeight="1">
      <c r="A14" s="16" t="s">
        <v>658</v>
      </c>
      <c r="B14" s="17">
        <f t="shared" si="7"/>
        <v>2506.4714609999996</v>
      </c>
      <c r="C14" s="17">
        <f t="shared" si="8"/>
        <v>2760</v>
      </c>
      <c r="D14" s="18">
        <f t="shared" si="0"/>
        <v>10.114958137159501</v>
      </c>
      <c r="E14" s="17">
        <v>616.8713579999999</v>
      </c>
      <c r="F14" s="17">
        <v>680</v>
      </c>
      <c r="G14" s="18">
        <f t="shared" si="1"/>
        <v>10.233680196252548</v>
      </c>
      <c r="H14" s="17">
        <v>116.44476300000001</v>
      </c>
      <c r="I14" s="17">
        <v>130</v>
      </c>
      <c r="J14" s="18">
        <f t="shared" si="3"/>
        <v>11.640915959440768</v>
      </c>
      <c r="K14" s="16" t="s">
        <v>658</v>
      </c>
      <c r="L14" s="17">
        <v>1093.093461</v>
      </c>
      <c r="M14" s="17">
        <v>1200</v>
      </c>
      <c r="N14" s="18">
        <f t="shared" si="4"/>
        <v>9.780182831045225</v>
      </c>
      <c r="O14" s="17">
        <v>399.114628</v>
      </c>
      <c r="P14" s="17">
        <v>440</v>
      </c>
      <c r="Q14" s="18">
        <f t="shared" si="5"/>
        <v>10.24401741546792</v>
      </c>
      <c r="R14" s="22">
        <v>280.947251</v>
      </c>
      <c r="S14" s="38">
        <v>310</v>
      </c>
      <c r="T14" s="39">
        <f t="shared" si="6"/>
        <v>10.340997783957672</v>
      </c>
    </row>
    <row r="15" spans="1:20" s="6" customFormat="1" ht="18" customHeight="1">
      <c r="A15" s="16" t="s">
        <v>659</v>
      </c>
      <c r="B15" s="17">
        <f t="shared" si="7"/>
        <v>2932.242531</v>
      </c>
      <c r="C15" s="17">
        <f t="shared" si="8"/>
        <v>3190</v>
      </c>
      <c r="D15" s="18">
        <f t="shared" si="0"/>
        <v>8.7904553008477</v>
      </c>
      <c r="E15" s="17">
        <v>789.226751</v>
      </c>
      <c r="F15" s="17">
        <v>850</v>
      </c>
      <c r="G15" s="18">
        <f t="shared" si="1"/>
        <v>7.700353405785654</v>
      </c>
      <c r="H15" s="17">
        <v>140.089029</v>
      </c>
      <c r="I15" s="17">
        <v>150</v>
      </c>
      <c r="J15" s="18">
        <f t="shared" si="3"/>
        <v>7.074766004695476</v>
      </c>
      <c r="K15" s="16" t="s">
        <v>659</v>
      </c>
      <c r="L15" s="17">
        <v>888.7617610000001</v>
      </c>
      <c r="M15" s="17">
        <v>970</v>
      </c>
      <c r="N15" s="18">
        <f t="shared" si="4"/>
        <v>9.140609167139878</v>
      </c>
      <c r="O15" s="17">
        <v>922.355055</v>
      </c>
      <c r="P15" s="17">
        <v>1010</v>
      </c>
      <c r="Q15" s="18">
        <f t="shared" si="5"/>
        <v>9.502300065997904</v>
      </c>
      <c r="R15" s="22">
        <v>191.80993499999997</v>
      </c>
      <c r="S15" s="38">
        <v>210</v>
      </c>
      <c r="T15" s="39">
        <f t="shared" si="6"/>
        <v>9.483379992803842</v>
      </c>
    </row>
    <row r="16" spans="1:20" s="6" customFormat="1" ht="18" customHeight="1">
      <c r="A16" s="16" t="s">
        <v>660</v>
      </c>
      <c r="B16" s="17">
        <f t="shared" si="7"/>
        <v>8651.685309</v>
      </c>
      <c r="C16" s="17">
        <f t="shared" si="8"/>
        <v>10283</v>
      </c>
      <c r="D16" s="18">
        <f t="shared" si="0"/>
        <v>18.855455702983193</v>
      </c>
      <c r="E16" s="17">
        <v>2968.882861</v>
      </c>
      <c r="F16" s="17">
        <v>3389</v>
      </c>
      <c r="G16" s="18">
        <f t="shared" si="1"/>
        <v>14.150680867836375</v>
      </c>
      <c r="H16" s="17">
        <v>668.275166</v>
      </c>
      <c r="I16" s="17">
        <v>829</v>
      </c>
      <c r="J16" s="18">
        <f t="shared" si="3"/>
        <v>24.050696805333626</v>
      </c>
      <c r="K16" s="16" t="s">
        <v>660</v>
      </c>
      <c r="L16" s="17">
        <v>2583.629508</v>
      </c>
      <c r="M16" s="17">
        <v>3129</v>
      </c>
      <c r="N16" s="18">
        <f t="shared" si="4"/>
        <v>21.108695744157767</v>
      </c>
      <c r="O16" s="17">
        <v>1782.6218950000002</v>
      </c>
      <c r="P16" s="17">
        <v>2160</v>
      </c>
      <c r="Q16" s="18">
        <f t="shared" si="5"/>
        <v>21.16983450379979</v>
      </c>
      <c r="R16" s="22">
        <v>648.275879</v>
      </c>
      <c r="S16" s="38">
        <v>776</v>
      </c>
      <c r="T16" s="39">
        <f t="shared" si="6"/>
        <v>19.702124533311526</v>
      </c>
    </row>
    <row r="17" spans="1:20" s="6" customFormat="1" ht="18" customHeight="1">
      <c r="A17" s="16" t="s">
        <v>661</v>
      </c>
      <c r="B17" s="17">
        <f t="shared" si="7"/>
        <v>5845.422039</v>
      </c>
      <c r="C17" s="17">
        <f t="shared" si="8"/>
        <v>6420</v>
      </c>
      <c r="D17" s="18">
        <f t="shared" si="0"/>
        <v>9.829537664970633</v>
      </c>
      <c r="E17" s="17">
        <v>451.265466</v>
      </c>
      <c r="F17" s="17">
        <v>500</v>
      </c>
      <c r="G17" s="18">
        <f t="shared" si="1"/>
        <v>10.799526591737907</v>
      </c>
      <c r="H17" s="17">
        <v>593.051967</v>
      </c>
      <c r="I17" s="17">
        <v>650</v>
      </c>
      <c r="J17" s="18">
        <f t="shared" si="3"/>
        <v>9.602536736886002</v>
      </c>
      <c r="K17" s="16" t="s">
        <v>661</v>
      </c>
      <c r="L17" s="17">
        <v>2829.2725760000003</v>
      </c>
      <c r="M17" s="17">
        <v>3100</v>
      </c>
      <c r="N17" s="18">
        <f t="shared" si="4"/>
        <v>9.568799637635195</v>
      </c>
      <c r="O17" s="17">
        <v>1029.52346</v>
      </c>
      <c r="P17" s="17">
        <v>1130</v>
      </c>
      <c r="Q17" s="18">
        <f t="shared" si="5"/>
        <v>9.759519224554648</v>
      </c>
      <c r="R17" s="22">
        <v>942.30857</v>
      </c>
      <c r="S17" s="38">
        <v>1040</v>
      </c>
      <c r="T17" s="39">
        <f t="shared" si="6"/>
        <v>10.367244139570975</v>
      </c>
    </row>
    <row r="18" spans="1:20" s="6" customFormat="1" ht="18" customHeight="1">
      <c r="A18" s="16" t="s">
        <v>662</v>
      </c>
      <c r="B18" s="17">
        <f t="shared" si="7"/>
        <v>55.546789</v>
      </c>
      <c r="C18" s="17">
        <f t="shared" si="8"/>
        <v>64.7711018</v>
      </c>
      <c r="D18" s="18">
        <f t="shared" si="0"/>
        <v>16.606383494102595</v>
      </c>
      <c r="E18" s="17">
        <v>27.064638</v>
      </c>
      <c r="F18" s="17">
        <v>29.7711018</v>
      </c>
      <c r="G18" s="18">
        <f t="shared" si="1"/>
        <v>10.000000000000009</v>
      </c>
      <c r="H18" s="17">
        <v>8.278995</v>
      </c>
      <c r="I18" s="17">
        <v>10</v>
      </c>
      <c r="J18" s="18">
        <f t="shared" si="3"/>
        <v>20.787607674603017</v>
      </c>
      <c r="K18" s="16" t="s">
        <v>662</v>
      </c>
      <c r="L18" s="17">
        <v>12.577565000000002</v>
      </c>
      <c r="M18" s="17">
        <v>15</v>
      </c>
      <c r="N18" s="18">
        <f t="shared" si="4"/>
        <v>19.25996804627921</v>
      </c>
      <c r="O18" s="17">
        <v>7.625591</v>
      </c>
      <c r="P18" s="17">
        <v>10</v>
      </c>
      <c r="Q18" s="18">
        <f t="shared" si="5"/>
        <v>31.13737676201096</v>
      </c>
      <c r="R18" s="22">
        <v>0</v>
      </c>
      <c r="S18" s="38">
        <v>0</v>
      </c>
      <c r="T18" s="39">
        <f t="shared" si="6"/>
        <v>0</v>
      </c>
    </row>
    <row r="19" spans="1:20" s="6" customFormat="1" ht="18" customHeight="1">
      <c r="A19" s="16" t="s">
        <v>663</v>
      </c>
      <c r="B19" s="17">
        <f t="shared" si="7"/>
        <v>0</v>
      </c>
      <c r="C19" s="17">
        <f t="shared" si="8"/>
        <v>0</v>
      </c>
      <c r="D19" s="18">
        <f t="shared" si="0"/>
        <v>0</v>
      </c>
      <c r="E19" s="17"/>
      <c r="F19" s="17"/>
      <c r="G19" s="18">
        <f t="shared" si="1"/>
        <v>0</v>
      </c>
      <c r="H19" s="17"/>
      <c r="I19" s="17"/>
      <c r="J19" s="18">
        <f t="shared" si="3"/>
        <v>0</v>
      </c>
      <c r="K19" s="16" t="s">
        <v>663</v>
      </c>
      <c r="L19" s="17"/>
      <c r="M19" s="17"/>
      <c r="N19" s="18">
        <f t="shared" si="4"/>
        <v>0</v>
      </c>
      <c r="O19" s="17"/>
      <c r="P19" s="17"/>
      <c r="Q19" s="18">
        <f t="shared" si="5"/>
        <v>0</v>
      </c>
      <c r="R19" s="22"/>
      <c r="S19" s="38"/>
      <c r="T19" s="39">
        <f t="shared" si="6"/>
        <v>0</v>
      </c>
    </row>
    <row r="20" spans="1:20" s="6" customFormat="1" ht="18" customHeight="1">
      <c r="A20" s="16" t="s">
        <v>664</v>
      </c>
      <c r="B20" s="17">
        <f t="shared" si="7"/>
        <v>0</v>
      </c>
      <c r="C20" s="17">
        <f t="shared" si="8"/>
        <v>0</v>
      </c>
      <c r="D20" s="18">
        <f t="shared" si="0"/>
        <v>0</v>
      </c>
      <c r="E20" s="17"/>
      <c r="F20" s="17"/>
      <c r="G20" s="18">
        <f t="shared" si="1"/>
        <v>0</v>
      </c>
      <c r="H20" s="17"/>
      <c r="I20" s="17"/>
      <c r="J20" s="18">
        <f t="shared" si="3"/>
        <v>0</v>
      </c>
      <c r="K20" s="16" t="s">
        <v>664</v>
      </c>
      <c r="L20" s="17"/>
      <c r="M20" s="17"/>
      <c r="N20" s="18">
        <f t="shared" si="4"/>
        <v>0</v>
      </c>
      <c r="O20" s="17"/>
      <c r="P20" s="17"/>
      <c r="Q20" s="18">
        <f t="shared" si="5"/>
        <v>0</v>
      </c>
      <c r="R20" s="22"/>
      <c r="S20" s="38"/>
      <c r="T20" s="39">
        <f t="shared" si="6"/>
        <v>0</v>
      </c>
    </row>
    <row r="21" spans="1:20" s="6" customFormat="1" ht="18" customHeight="1">
      <c r="A21" s="16" t="s">
        <v>665</v>
      </c>
      <c r="B21" s="38">
        <f>SUM(B22:B27)</f>
        <v>4660</v>
      </c>
      <c r="C21" s="38">
        <f>SUM(C22:C27)</f>
        <v>4950</v>
      </c>
      <c r="D21" s="18">
        <f t="shared" si="0"/>
        <v>6.22317596566524</v>
      </c>
      <c r="E21" s="38">
        <f>SUM(E22:E27)</f>
        <v>1651</v>
      </c>
      <c r="F21" s="38">
        <f>SUM(F22:F27)</f>
        <v>1750</v>
      </c>
      <c r="G21" s="18">
        <f t="shared" si="1"/>
        <v>5.99636583888552</v>
      </c>
      <c r="H21" s="38">
        <f aca="true" t="shared" si="9" ref="H21:M21">SUM(H22:H27)</f>
        <v>204</v>
      </c>
      <c r="I21" s="38">
        <f t="shared" si="9"/>
        <v>200</v>
      </c>
      <c r="J21" s="18">
        <f t="shared" si="3"/>
        <v>-1.9607843137254943</v>
      </c>
      <c r="K21" s="51" t="s">
        <v>666</v>
      </c>
      <c r="L21" s="38">
        <f t="shared" si="9"/>
        <v>1790</v>
      </c>
      <c r="M21" s="38">
        <f t="shared" si="9"/>
        <v>1950</v>
      </c>
      <c r="N21" s="18">
        <f t="shared" si="4"/>
        <v>8.93854748603351</v>
      </c>
      <c r="O21" s="38">
        <f>SUM(O22:O27)</f>
        <v>858</v>
      </c>
      <c r="P21" s="38">
        <f>SUM(P22:P27)</f>
        <v>900</v>
      </c>
      <c r="Q21" s="18">
        <f t="shared" si="5"/>
        <v>4.895104895104896</v>
      </c>
      <c r="R21" s="38">
        <f>SUM(R22:R27)</f>
        <v>157</v>
      </c>
      <c r="S21" s="38">
        <f>SUM(S22:S27)</f>
        <v>150</v>
      </c>
      <c r="T21" s="39">
        <f t="shared" si="6"/>
        <v>-4.458598726114649</v>
      </c>
    </row>
    <row r="22" spans="1:20" s="6" customFormat="1" ht="18" customHeight="1">
      <c r="A22" s="59" t="s">
        <v>667</v>
      </c>
      <c r="B22" s="17">
        <f aca="true" t="shared" si="10" ref="B22:B27">E22+H22+L22+O22+R22</f>
        <v>4660</v>
      </c>
      <c r="C22" s="17">
        <f aca="true" t="shared" si="11" ref="C22:C27">F22+I22+M22+P22+S22</f>
        <v>4950</v>
      </c>
      <c r="D22" s="18">
        <f t="shared" si="0"/>
        <v>6.22317596566524</v>
      </c>
      <c r="E22" s="17">
        <v>1651</v>
      </c>
      <c r="F22" s="17">
        <v>1750</v>
      </c>
      <c r="G22" s="18">
        <f t="shared" si="1"/>
        <v>5.99636583888552</v>
      </c>
      <c r="H22" s="17">
        <v>204</v>
      </c>
      <c r="I22" s="17">
        <v>200</v>
      </c>
      <c r="J22" s="18">
        <f t="shared" si="3"/>
        <v>-1.9607843137254943</v>
      </c>
      <c r="K22" s="59" t="s">
        <v>667</v>
      </c>
      <c r="L22" s="17">
        <v>1790</v>
      </c>
      <c r="M22" s="17">
        <v>1950</v>
      </c>
      <c r="N22" s="18">
        <f t="shared" si="4"/>
        <v>8.93854748603351</v>
      </c>
      <c r="O22" s="17">
        <v>858</v>
      </c>
      <c r="P22" s="17">
        <v>900</v>
      </c>
      <c r="Q22" s="18">
        <f t="shared" si="5"/>
        <v>4.895104895104896</v>
      </c>
      <c r="R22" s="22">
        <v>157</v>
      </c>
      <c r="S22" s="38">
        <v>150</v>
      </c>
      <c r="T22" s="39">
        <f t="shared" si="6"/>
        <v>-4.458598726114649</v>
      </c>
    </row>
    <row r="23" spans="1:20" s="6" customFormat="1" ht="18" customHeight="1">
      <c r="A23" s="59" t="s">
        <v>668</v>
      </c>
      <c r="B23" s="17">
        <f t="shared" si="10"/>
        <v>0</v>
      </c>
      <c r="C23" s="17">
        <f t="shared" si="11"/>
        <v>0</v>
      </c>
      <c r="D23" s="18">
        <f t="shared" si="0"/>
        <v>0</v>
      </c>
      <c r="E23" s="17"/>
      <c r="F23" s="17"/>
      <c r="G23" s="18">
        <f t="shared" si="1"/>
        <v>0</v>
      </c>
      <c r="H23" s="17"/>
      <c r="I23" s="17"/>
      <c r="J23" s="18">
        <f>_xlfn.IFERROR((I23-H23)/H23*100,"")</f>
      </c>
      <c r="K23" s="59" t="s">
        <v>668</v>
      </c>
      <c r="L23" s="17"/>
      <c r="M23" s="17"/>
      <c r="N23" s="18">
        <f>_xlfn.IFERROR((M23-L23)/L23*100,"")</f>
      </c>
      <c r="O23" s="17"/>
      <c r="P23" s="17"/>
      <c r="Q23" s="18">
        <f>_xlfn.IFERROR((P23-O23)/O23*100,"")</f>
      </c>
      <c r="R23" s="22"/>
      <c r="S23" s="38"/>
      <c r="T23" s="39">
        <f>_xlfn.IFERROR((S23-R23)/R23*100,"")</f>
      </c>
    </row>
    <row r="24" spans="1:20" s="6" customFormat="1" ht="18" customHeight="1">
      <c r="A24" s="60" t="s">
        <v>669</v>
      </c>
      <c r="B24" s="17">
        <f t="shared" si="10"/>
        <v>0</v>
      </c>
      <c r="C24" s="17">
        <f t="shared" si="11"/>
        <v>0</v>
      </c>
      <c r="D24" s="18"/>
      <c r="E24" s="17"/>
      <c r="F24" s="17"/>
      <c r="G24" s="18">
        <f t="shared" si="1"/>
        <v>0</v>
      </c>
      <c r="H24" s="17"/>
      <c r="I24" s="17"/>
      <c r="J24" s="18">
        <f>IF(H24*I24=0,,(I24/H24-1)*100)</f>
        <v>0</v>
      </c>
      <c r="K24" s="60" t="s">
        <v>669</v>
      </c>
      <c r="L24" s="17"/>
      <c r="M24" s="17"/>
      <c r="N24" s="18">
        <f>IF(L24*M24=0,,(M24/L24-1)*100)</f>
        <v>0</v>
      </c>
      <c r="O24" s="17"/>
      <c r="P24" s="17"/>
      <c r="Q24" s="18">
        <f>IF(O24*P24=0,,(P24/O24-1)*100)</f>
        <v>0</v>
      </c>
      <c r="R24" s="22"/>
      <c r="S24" s="38"/>
      <c r="T24" s="39">
        <f>IF(R24*S24=0,,(S24/R24-1)*100)</f>
        <v>0</v>
      </c>
    </row>
    <row r="25" spans="1:20" s="6" customFormat="1" ht="18" customHeight="1">
      <c r="A25" s="60" t="s">
        <v>670</v>
      </c>
      <c r="B25" s="17">
        <f t="shared" si="10"/>
        <v>0</v>
      </c>
      <c r="C25" s="17">
        <f t="shared" si="11"/>
        <v>0</v>
      </c>
      <c r="D25" s="18"/>
      <c r="E25" s="17"/>
      <c r="F25" s="17"/>
      <c r="G25" s="18">
        <f t="shared" si="1"/>
        <v>0</v>
      </c>
      <c r="H25" s="17"/>
      <c r="I25" s="17"/>
      <c r="J25" s="18">
        <f>IF(H25*I25=0,,(I25/H25-1)*100)</f>
        <v>0</v>
      </c>
      <c r="K25" s="60" t="s">
        <v>670</v>
      </c>
      <c r="L25" s="17"/>
      <c r="M25" s="17"/>
      <c r="N25" s="18">
        <f>IF(L25*M25=0,,(M25/L25-1)*100)</f>
        <v>0</v>
      </c>
      <c r="O25" s="17"/>
      <c r="P25" s="17"/>
      <c r="Q25" s="18">
        <f>IF(O25*P25=0,,(P25/O25-1)*100)</f>
        <v>0</v>
      </c>
      <c r="R25" s="22"/>
      <c r="S25" s="38"/>
      <c r="T25" s="39">
        <f>IF(R25*S25=0,,(S25/R25-1)*100)</f>
        <v>0</v>
      </c>
    </row>
    <row r="26" spans="1:20" s="6" customFormat="1" ht="18" customHeight="1">
      <c r="A26" s="59" t="s">
        <v>671</v>
      </c>
      <c r="B26" s="17">
        <f t="shared" si="10"/>
        <v>0</v>
      </c>
      <c r="C26" s="17">
        <f t="shared" si="11"/>
        <v>0</v>
      </c>
      <c r="D26" s="18"/>
      <c r="E26" s="17"/>
      <c r="F26" s="17"/>
      <c r="G26" s="18">
        <f t="shared" si="1"/>
        <v>0</v>
      </c>
      <c r="H26" s="17"/>
      <c r="I26" s="17"/>
      <c r="J26" s="18">
        <f>_xlfn.IFERROR((I26-H26)/H26*100,"")</f>
      </c>
      <c r="K26" s="59" t="s">
        <v>671</v>
      </c>
      <c r="L26" s="17"/>
      <c r="M26" s="17"/>
      <c r="N26" s="18"/>
      <c r="O26" s="17"/>
      <c r="P26" s="17"/>
      <c r="Q26" s="18">
        <f>_xlfn.IFERROR((P26-O26)/O26*100,"")</f>
      </c>
      <c r="R26" s="22"/>
      <c r="S26" s="38"/>
      <c r="T26" s="39">
        <f>_xlfn.IFERROR((S26-R26)/R26*100,"")</f>
      </c>
    </row>
    <row r="27" spans="1:20" s="6" customFormat="1" ht="18" customHeight="1">
      <c r="A27" s="59" t="s">
        <v>672</v>
      </c>
      <c r="B27" s="17">
        <f t="shared" si="10"/>
        <v>0</v>
      </c>
      <c r="C27" s="17">
        <f t="shared" si="11"/>
        <v>0</v>
      </c>
      <c r="D27" s="18">
        <f>_xlfn.IFERROR((C27-B27)/B27*100,"")</f>
      </c>
      <c r="E27" s="17"/>
      <c r="F27" s="17"/>
      <c r="G27" s="18">
        <f t="shared" si="1"/>
        <v>0</v>
      </c>
      <c r="H27" s="17"/>
      <c r="I27" s="17"/>
      <c r="J27" s="18">
        <f>_xlfn.IFERROR((I27-H27)/H27*100,"")</f>
      </c>
      <c r="K27" s="59" t="s">
        <v>672</v>
      </c>
      <c r="L27" s="17"/>
      <c r="M27" s="17"/>
      <c r="N27" s="18">
        <f>_xlfn.IFERROR((M27-L27)/L27*100,"")</f>
      </c>
      <c r="O27" s="17"/>
      <c r="P27" s="17"/>
      <c r="Q27" s="18">
        <f>_xlfn.IFERROR((P27-O27)/O27*100,"")</f>
      </c>
      <c r="R27" s="22"/>
      <c r="S27" s="38"/>
      <c r="T27" s="39">
        <f>_xlfn.IFERROR((S27-R27)/R27*100,"")</f>
      </c>
    </row>
    <row r="28" spans="1:20" s="7" customFormat="1" ht="18" customHeight="1">
      <c r="A28" s="19" t="s">
        <v>673</v>
      </c>
      <c r="B28" s="20">
        <f>B21+B7</f>
        <v>110979.75668890002</v>
      </c>
      <c r="C28" s="20">
        <f>C21+C7</f>
        <v>122077.7711018</v>
      </c>
      <c r="D28" s="18">
        <f>IF(B28*C28=0,,(C28/B28-1)*100)</f>
        <v>10.000034910880263</v>
      </c>
      <c r="E28" s="20">
        <f>E21+E7</f>
        <v>34635.371944</v>
      </c>
      <c r="F28" s="20">
        <f>F21+F7</f>
        <v>38098.7711018</v>
      </c>
      <c r="G28" s="18">
        <f t="shared" si="1"/>
        <v>9.999601457722985</v>
      </c>
      <c r="H28" s="20">
        <f aca="true" t="shared" si="12" ref="H28:M28">H21+H7</f>
        <v>7271.826502100001</v>
      </c>
      <c r="I28" s="20">
        <f t="shared" si="12"/>
        <v>7999</v>
      </c>
      <c r="J28" s="18">
        <f>IF(H28*I28=0,,(I28/H28-1)*100)</f>
        <v>9.999874140149</v>
      </c>
      <c r="K28" s="52" t="s">
        <v>178</v>
      </c>
      <c r="L28" s="20">
        <f t="shared" si="12"/>
        <v>36148.69321630001</v>
      </c>
      <c r="M28" s="20">
        <f t="shared" si="12"/>
        <v>39764</v>
      </c>
      <c r="N28" s="18">
        <f>IF(L28*M28=0,,(M28/L28-1)*100)</f>
        <v>10.001210173953922</v>
      </c>
      <c r="O28" s="20">
        <f>O21+O7</f>
        <v>24627.125525600015</v>
      </c>
      <c r="P28" s="20">
        <f>P21+P7</f>
        <v>27090</v>
      </c>
      <c r="Q28" s="18">
        <f>IF(O28*P28=0,,(P28/O28-1)*100)</f>
        <v>10.000657493867138</v>
      </c>
      <c r="R28" s="20">
        <f>R21+R7</f>
        <v>8296.7395009</v>
      </c>
      <c r="S28" s="20">
        <f>S21+S7</f>
        <v>9126</v>
      </c>
      <c r="T28" s="39">
        <f>IF(R28*S28=0,,(S28/R28-1)*100)</f>
        <v>9.995016705177328</v>
      </c>
    </row>
    <row r="29" spans="1:20" s="6" customFormat="1" ht="18" customHeight="1">
      <c r="A29" s="21" t="s">
        <v>674</v>
      </c>
      <c r="B29" s="38">
        <f>B30</f>
        <v>0</v>
      </c>
      <c r="C29" s="38">
        <f>C30</f>
        <v>0</v>
      </c>
      <c r="D29" s="38"/>
      <c r="E29" s="38">
        <f>E30</f>
        <v>0</v>
      </c>
      <c r="F29" s="38">
        <f>F30</f>
        <v>0</v>
      </c>
      <c r="G29" s="38"/>
      <c r="H29" s="38">
        <f aca="true" t="shared" si="13" ref="H29:M29">H30</f>
        <v>0</v>
      </c>
      <c r="I29" s="38">
        <f t="shared" si="13"/>
        <v>0</v>
      </c>
      <c r="J29" s="38"/>
      <c r="K29" s="53" t="s">
        <v>35</v>
      </c>
      <c r="L29" s="38">
        <f t="shared" si="13"/>
        <v>0</v>
      </c>
      <c r="M29" s="38">
        <f t="shared" si="13"/>
        <v>0</v>
      </c>
      <c r="N29" s="38"/>
      <c r="O29" s="38">
        <f>O30</f>
        <v>0</v>
      </c>
      <c r="P29" s="38">
        <f>P30</f>
        <v>0</v>
      </c>
      <c r="Q29" s="38"/>
      <c r="R29" s="38">
        <f>R30</f>
        <v>0</v>
      </c>
      <c r="S29" s="38">
        <f>S30</f>
        <v>0</v>
      </c>
      <c r="T29" s="39"/>
    </row>
    <row r="30" spans="1:20" s="6" customFormat="1" ht="18" customHeight="1">
      <c r="A30" s="21" t="s">
        <v>675</v>
      </c>
      <c r="B30" s="49">
        <f aca="true" t="shared" si="14" ref="B30:B37">E30+H30+L30+O30+R30</f>
        <v>0</v>
      </c>
      <c r="C30" s="49">
        <f aca="true" t="shared" si="15" ref="C30:C37">F30+I30+M30+P30+S30</f>
        <v>0</v>
      </c>
      <c r="D30" s="49"/>
      <c r="E30" s="49"/>
      <c r="F30" s="49"/>
      <c r="G30" s="49"/>
      <c r="H30" s="49"/>
      <c r="I30" s="49"/>
      <c r="J30" s="49"/>
      <c r="K30" s="21" t="s">
        <v>675</v>
      </c>
      <c r="L30" s="49"/>
      <c r="M30" s="49"/>
      <c r="N30" s="49"/>
      <c r="O30" s="49"/>
      <c r="P30" s="49"/>
      <c r="Q30" s="62"/>
      <c r="R30" s="38"/>
      <c r="S30" s="38"/>
      <c r="T30" s="39"/>
    </row>
    <row r="31" spans="1:20" s="6" customFormat="1" ht="18" customHeight="1">
      <c r="A31" s="21" t="s">
        <v>676</v>
      </c>
      <c r="B31" s="22">
        <f>SUM(B32:B37)</f>
        <v>13154</v>
      </c>
      <c r="C31" s="22">
        <f>SUM(C32:C37)</f>
        <v>6177</v>
      </c>
      <c r="D31" s="22"/>
      <c r="E31" s="22">
        <f>SUM(E32:E37)</f>
        <v>3423</v>
      </c>
      <c r="F31" s="22">
        <f>SUM(F32:F37)</f>
        <v>2210</v>
      </c>
      <c r="G31" s="22"/>
      <c r="H31" s="22">
        <f aca="true" t="shared" si="16" ref="H31:M31">SUM(H32:H37)</f>
        <v>2439</v>
      </c>
      <c r="I31" s="22">
        <f t="shared" si="16"/>
        <v>1680</v>
      </c>
      <c r="J31" s="22"/>
      <c r="K31" s="53" t="s">
        <v>37</v>
      </c>
      <c r="L31" s="22">
        <f t="shared" si="16"/>
        <v>2710</v>
      </c>
      <c r="M31" s="22">
        <f t="shared" si="16"/>
        <v>1741</v>
      </c>
      <c r="N31" s="22"/>
      <c r="O31" s="22">
        <f>SUM(O32:O37)</f>
        <v>4218</v>
      </c>
      <c r="P31" s="22">
        <f>SUM(P32:P37)</f>
        <v>420</v>
      </c>
      <c r="Q31" s="22"/>
      <c r="R31" s="22">
        <f>SUM(R32:R37)</f>
        <v>364</v>
      </c>
      <c r="S31" s="22">
        <f>SUM(S32:S37)</f>
        <v>126</v>
      </c>
      <c r="T31" s="39"/>
    </row>
    <row r="32" spans="1:20" s="6" customFormat="1" ht="18" customHeight="1">
      <c r="A32" s="24" t="s">
        <v>677</v>
      </c>
      <c r="B32" s="25">
        <f t="shared" si="14"/>
        <v>0</v>
      </c>
      <c r="C32" s="25">
        <f t="shared" si="15"/>
        <v>0</v>
      </c>
      <c r="D32" s="25"/>
      <c r="E32" s="25"/>
      <c r="F32" s="25"/>
      <c r="G32" s="25"/>
      <c r="H32" s="25"/>
      <c r="I32" s="25"/>
      <c r="J32" s="25"/>
      <c r="K32" s="24" t="s">
        <v>677</v>
      </c>
      <c r="L32" s="25"/>
      <c r="M32" s="25"/>
      <c r="N32" s="25"/>
      <c r="O32" s="25"/>
      <c r="P32" s="25"/>
      <c r="Q32" s="55"/>
      <c r="R32" s="38"/>
      <c r="S32" s="38"/>
      <c r="T32" s="39"/>
    </row>
    <row r="33" spans="1:20" s="6" customFormat="1" ht="18" customHeight="1">
      <c r="A33" s="24" t="s">
        <v>678</v>
      </c>
      <c r="B33" s="25">
        <f t="shared" si="14"/>
        <v>6976</v>
      </c>
      <c r="C33" s="25">
        <f t="shared" si="15"/>
        <v>2708</v>
      </c>
      <c r="D33" s="25"/>
      <c r="E33" s="25">
        <v>1960</v>
      </c>
      <c r="F33" s="25">
        <v>1508</v>
      </c>
      <c r="G33" s="25"/>
      <c r="H33" s="25">
        <v>866</v>
      </c>
      <c r="I33" s="25">
        <v>732</v>
      </c>
      <c r="J33" s="25"/>
      <c r="K33" s="24" t="s">
        <v>678</v>
      </c>
      <c r="L33" s="25">
        <v>931</v>
      </c>
      <c r="M33" s="25">
        <v>421</v>
      </c>
      <c r="N33" s="25"/>
      <c r="O33" s="25">
        <v>3310</v>
      </c>
      <c r="P33" s="25">
        <v>114</v>
      </c>
      <c r="Q33" s="55"/>
      <c r="R33" s="38">
        <v>-91</v>
      </c>
      <c r="S33" s="38">
        <v>-67</v>
      </c>
      <c r="T33" s="39"/>
    </row>
    <row r="34" spans="1:20" s="6" customFormat="1" ht="18" customHeight="1">
      <c r="A34" s="24" t="s">
        <v>679</v>
      </c>
      <c r="B34" s="25">
        <f t="shared" si="14"/>
        <v>6124</v>
      </c>
      <c r="C34" s="25">
        <f t="shared" si="15"/>
        <v>3467</v>
      </c>
      <c r="D34" s="25"/>
      <c r="E34" s="25">
        <v>1437</v>
      </c>
      <c r="F34" s="25">
        <v>702</v>
      </c>
      <c r="G34" s="25"/>
      <c r="H34" s="25">
        <v>1564</v>
      </c>
      <c r="I34" s="25">
        <v>948</v>
      </c>
      <c r="J34" s="25"/>
      <c r="K34" s="24" t="s">
        <v>679</v>
      </c>
      <c r="L34" s="25">
        <v>1760</v>
      </c>
      <c r="M34" s="25">
        <v>1320</v>
      </c>
      <c r="N34" s="25"/>
      <c r="O34" s="25">
        <v>908</v>
      </c>
      <c r="P34" s="25">
        <v>306</v>
      </c>
      <c r="Q34" s="55"/>
      <c r="R34" s="38">
        <v>455</v>
      </c>
      <c r="S34" s="38">
        <v>191</v>
      </c>
      <c r="T34" s="39"/>
    </row>
    <row r="35" spans="1:20" s="6" customFormat="1" ht="18" customHeight="1">
      <c r="A35" s="24" t="s">
        <v>680</v>
      </c>
      <c r="B35" s="25">
        <f t="shared" si="14"/>
        <v>0</v>
      </c>
      <c r="C35" s="25">
        <f t="shared" si="15"/>
        <v>0</v>
      </c>
      <c r="D35" s="25"/>
      <c r="E35" s="25"/>
      <c r="F35" s="25"/>
      <c r="G35" s="25"/>
      <c r="H35" s="25"/>
      <c r="I35" s="25"/>
      <c r="J35" s="25"/>
      <c r="K35" s="24" t="s">
        <v>680</v>
      </c>
      <c r="L35" s="25"/>
      <c r="M35" s="25"/>
      <c r="N35" s="25"/>
      <c r="O35" s="25"/>
      <c r="P35" s="25"/>
      <c r="Q35" s="55"/>
      <c r="R35" s="38"/>
      <c r="S35" s="38"/>
      <c r="T35" s="39"/>
    </row>
    <row r="36" spans="1:20" s="6" customFormat="1" ht="18" customHeight="1">
      <c r="A36" s="24" t="s">
        <v>681</v>
      </c>
      <c r="B36" s="25">
        <f t="shared" si="14"/>
        <v>0</v>
      </c>
      <c r="C36" s="25">
        <f t="shared" si="15"/>
        <v>0</v>
      </c>
      <c r="D36" s="25"/>
      <c r="E36" s="25"/>
      <c r="F36" s="25"/>
      <c r="G36" s="25"/>
      <c r="H36" s="25"/>
      <c r="I36" s="25"/>
      <c r="J36" s="25"/>
      <c r="K36" s="24" t="s">
        <v>681</v>
      </c>
      <c r="L36" s="25"/>
      <c r="M36" s="25"/>
      <c r="N36" s="25"/>
      <c r="O36" s="25"/>
      <c r="P36" s="25"/>
      <c r="Q36" s="55"/>
      <c r="R36" s="38"/>
      <c r="S36" s="38"/>
      <c r="T36" s="39"/>
    </row>
    <row r="37" spans="1:20" s="6" customFormat="1" ht="18" customHeight="1">
      <c r="A37" s="61" t="s">
        <v>682</v>
      </c>
      <c r="B37" s="25">
        <f t="shared" si="14"/>
        <v>54</v>
      </c>
      <c r="C37" s="25">
        <f t="shared" si="15"/>
        <v>2</v>
      </c>
      <c r="D37" s="17"/>
      <c r="E37" s="17">
        <v>26</v>
      </c>
      <c r="F37" s="25"/>
      <c r="G37" s="17"/>
      <c r="H37" s="17">
        <v>9</v>
      </c>
      <c r="I37" s="17"/>
      <c r="J37" s="17"/>
      <c r="K37" s="61" t="s">
        <v>682</v>
      </c>
      <c r="L37" s="17">
        <v>19</v>
      </c>
      <c r="M37" s="17"/>
      <c r="N37" s="17"/>
      <c r="O37" s="17"/>
      <c r="P37" s="17"/>
      <c r="Q37" s="63"/>
      <c r="R37" s="38"/>
      <c r="S37" s="38">
        <v>2</v>
      </c>
      <c r="T37" s="39"/>
    </row>
    <row r="38" spans="1:20" s="8" customFormat="1" ht="18" customHeight="1">
      <c r="A38" s="26" t="s">
        <v>683</v>
      </c>
      <c r="B38" s="27">
        <f>B28+B29+B31</f>
        <v>124133.75668890002</v>
      </c>
      <c r="C38" s="27">
        <f>C28+C29+C31</f>
        <v>128254.7711018</v>
      </c>
      <c r="D38" s="27"/>
      <c r="E38" s="27">
        <f>E28+E29+E31</f>
        <v>38058.371944</v>
      </c>
      <c r="F38" s="27">
        <f>F28+F29+F31</f>
        <v>40308.7711018</v>
      </c>
      <c r="G38" s="27"/>
      <c r="H38" s="27">
        <f aca="true" t="shared" si="17" ref="H38:M38">H28+H29+H31</f>
        <v>9710.8265021</v>
      </c>
      <c r="I38" s="27">
        <f t="shared" si="17"/>
        <v>9679</v>
      </c>
      <c r="J38" s="27"/>
      <c r="K38" s="32" t="s">
        <v>44</v>
      </c>
      <c r="L38" s="27">
        <f t="shared" si="17"/>
        <v>38858.69321630001</v>
      </c>
      <c r="M38" s="27">
        <f t="shared" si="17"/>
        <v>41505</v>
      </c>
      <c r="N38" s="27"/>
      <c r="O38" s="27">
        <f>O28+O29+O31</f>
        <v>28845.125525600015</v>
      </c>
      <c r="P38" s="27">
        <f>P28+P29+P31</f>
        <v>27510</v>
      </c>
      <c r="Q38" s="27"/>
      <c r="R38" s="27">
        <f>R28+R29+R31</f>
        <v>8660.7395009</v>
      </c>
      <c r="S38" s="27">
        <f>S28+S29+S31</f>
        <v>9252</v>
      </c>
      <c r="T38" s="41"/>
    </row>
  </sheetData>
  <sheetProtection/>
  <mergeCells count="24">
    <mergeCell ref="A4:A6"/>
    <mergeCell ref="B5:B6"/>
    <mergeCell ref="E5:E6"/>
    <mergeCell ref="H5:H6"/>
    <mergeCell ref="K4:K6"/>
    <mergeCell ref="L5:L6"/>
    <mergeCell ref="C5:D5"/>
    <mergeCell ref="F5:G5"/>
    <mergeCell ref="I5:J5"/>
    <mergeCell ref="M5:N5"/>
    <mergeCell ref="P5:Q5"/>
    <mergeCell ref="S5:T5"/>
    <mergeCell ref="O5:O6"/>
    <mergeCell ref="R5:R6"/>
    <mergeCell ref="A2:J2"/>
    <mergeCell ref="K2:T2"/>
    <mergeCell ref="I3:J3"/>
    <mergeCell ref="S3:T3"/>
    <mergeCell ref="B4:D4"/>
    <mergeCell ref="E4:G4"/>
    <mergeCell ref="H4:J4"/>
    <mergeCell ref="L4:N4"/>
    <mergeCell ref="O4:Q4"/>
    <mergeCell ref="R4:T4"/>
  </mergeCells>
  <printOptions/>
  <pageMargins left="0.59" right="0.39" top="0.79" bottom="0.98" header="0.51" footer="0.51"/>
  <pageSetup horizontalDpi="600" verticalDpi="600" orientation="portrait" paperSize="9"/>
</worksheet>
</file>

<file path=xl/worksheets/sheet48.xml><?xml version="1.0" encoding="utf-8"?>
<worksheet xmlns="http://schemas.openxmlformats.org/spreadsheetml/2006/main" xmlns:r="http://schemas.openxmlformats.org/officeDocument/2006/relationships">
  <sheetPr>
    <tabColor theme="2" tint="-0.4999699890613556"/>
  </sheetPr>
  <dimension ref="A1:U32"/>
  <sheetViews>
    <sheetView showZeros="0" zoomScalePageLayoutView="0" workbookViewId="0" topLeftCell="A1">
      <selection activeCell="K1" sqref="K1"/>
    </sheetView>
  </sheetViews>
  <sheetFormatPr defaultColWidth="9.00390625" defaultRowHeight="14.25"/>
  <cols>
    <col min="1" max="1" width="17.50390625" style="9" customWidth="1"/>
    <col min="2" max="10" width="7.625" style="9" customWidth="1"/>
    <col min="11" max="11" width="17.50390625" style="9" customWidth="1"/>
    <col min="12" max="17" width="7.625" style="9" customWidth="1"/>
    <col min="18" max="18" width="7.625" style="10" customWidth="1"/>
    <col min="19" max="19" width="7.625" style="11" customWidth="1"/>
    <col min="20" max="20" width="7.625" style="10" customWidth="1"/>
    <col min="21" max="16384" width="9.00390625" style="9" customWidth="1"/>
  </cols>
  <sheetData>
    <row r="1" spans="1:20" s="1" customFormat="1" ht="16.5" customHeight="1">
      <c r="A1" s="12" t="s">
        <v>684</v>
      </c>
      <c r="K1" s="12" t="s">
        <v>685</v>
      </c>
      <c r="R1" s="34"/>
      <c r="S1" s="35"/>
      <c r="T1" s="34"/>
    </row>
    <row r="2" spans="1:21" s="2" customFormat="1" ht="26.25" customHeight="1">
      <c r="A2" s="746" t="s">
        <v>686</v>
      </c>
      <c r="B2" s="746"/>
      <c r="C2" s="746"/>
      <c r="D2" s="746"/>
      <c r="E2" s="746"/>
      <c r="F2" s="746"/>
      <c r="G2" s="746"/>
      <c r="H2" s="746"/>
      <c r="I2" s="746"/>
      <c r="J2" s="746"/>
      <c r="K2" s="746" t="s">
        <v>686</v>
      </c>
      <c r="L2" s="746"/>
      <c r="M2" s="746"/>
      <c r="N2" s="746"/>
      <c r="O2" s="746"/>
      <c r="P2" s="746"/>
      <c r="Q2" s="746"/>
      <c r="R2" s="746"/>
      <c r="S2" s="746"/>
      <c r="T2" s="746"/>
      <c r="U2" s="36"/>
    </row>
    <row r="3" spans="1:20" s="3" customFormat="1" ht="15.75" customHeight="1">
      <c r="A3" s="13"/>
      <c r="B3" s="13"/>
      <c r="C3" s="13"/>
      <c r="D3" s="13"/>
      <c r="E3" s="13"/>
      <c r="F3" s="13"/>
      <c r="G3" s="13"/>
      <c r="H3" s="13"/>
      <c r="I3" s="747" t="s">
        <v>5</v>
      </c>
      <c r="J3" s="747"/>
      <c r="K3" s="30"/>
      <c r="L3" s="31"/>
      <c r="M3" s="13"/>
      <c r="N3" s="13"/>
      <c r="O3" s="13"/>
      <c r="P3" s="13"/>
      <c r="Q3" s="13"/>
      <c r="R3" s="37"/>
      <c r="S3" s="747" t="s">
        <v>5</v>
      </c>
      <c r="T3" s="747"/>
    </row>
    <row r="4" spans="1:20" s="4" customFormat="1" ht="19.5" customHeight="1">
      <c r="A4" s="754" t="s">
        <v>6</v>
      </c>
      <c r="B4" s="748" t="s">
        <v>192</v>
      </c>
      <c r="C4" s="749"/>
      <c r="D4" s="750"/>
      <c r="E4" s="751" t="s">
        <v>646</v>
      </c>
      <c r="F4" s="752"/>
      <c r="G4" s="753"/>
      <c r="H4" s="751" t="s">
        <v>647</v>
      </c>
      <c r="I4" s="752"/>
      <c r="J4" s="753"/>
      <c r="K4" s="754" t="s">
        <v>6</v>
      </c>
      <c r="L4" s="751" t="s">
        <v>648</v>
      </c>
      <c r="M4" s="752"/>
      <c r="N4" s="753"/>
      <c r="O4" s="751" t="s">
        <v>649</v>
      </c>
      <c r="P4" s="752"/>
      <c r="Q4" s="753"/>
      <c r="R4" s="751" t="s">
        <v>650</v>
      </c>
      <c r="S4" s="752"/>
      <c r="T4" s="753"/>
    </row>
    <row r="5" spans="1:20" s="4" customFormat="1" ht="19.5" customHeight="1">
      <c r="A5" s="755"/>
      <c r="B5" s="754" t="s">
        <v>9</v>
      </c>
      <c r="C5" s="748" t="s">
        <v>296</v>
      </c>
      <c r="D5" s="750"/>
      <c r="E5" s="754" t="s">
        <v>9</v>
      </c>
      <c r="F5" s="748" t="s">
        <v>296</v>
      </c>
      <c r="G5" s="750"/>
      <c r="H5" s="754" t="s">
        <v>9</v>
      </c>
      <c r="I5" s="748" t="s">
        <v>296</v>
      </c>
      <c r="J5" s="750"/>
      <c r="K5" s="755"/>
      <c r="L5" s="754" t="s">
        <v>9</v>
      </c>
      <c r="M5" s="748" t="s">
        <v>296</v>
      </c>
      <c r="N5" s="750"/>
      <c r="O5" s="754" t="s">
        <v>9</v>
      </c>
      <c r="P5" s="748" t="s">
        <v>296</v>
      </c>
      <c r="Q5" s="750"/>
      <c r="R5" s="754" t="s">
        <v>9</v>
      </c>
      <c r="S5" s="748" t="s">
        <v>296</v>
      </c>
      <c r="T5" s="750"/>
    </row>
    <row r="6" spans="1:20" s="5" customFormat="1" ht="19.5" customHeight="1">
      <c r="A6" s="756"/>
      <c r="B6" s="756"/>
      <c r="C6" s="14" t="s">
        <v>10</v>
      </c>
      <c r="D6" s="15" t="s">
        <v>12</v>
      </c>
      <c r="E6" s="756"/>
      <c r="F6" s="14" t="s">
        <v>10</v>
      </c>
      <c r="G6" s="15" t="s">
        <v>12</v>
      </c>
      <c r="H6" s="756"/>
      <c r="I6" s="14" t="s">
        <v>10</v>
      </c>
      <c r="J6" s="15" t="s">
        <v>12</v>
      </c>
      <c r="K6" s="756"/>
      <c r="L6" s="756"/>
      <c r="M6" s="14" t="s">
        <v>10</v>
      </c>
      <c r="N6" s="15" t="s">
        <v>12</v>
      </c>
      <c r="O6" s="756"/>
      <c r="P6" s="14" t="s">
        <v>10</v>
      </c>
      <c r="Q6" s="15" t="s">
        <v>12</v>
      </c>
      <c r="R6" s="756"/>
      <c r="S6" s="14" t="s">
        <v>10</v>
      </c>
      <c r="T6" s="15" t="s">
        <v>12</v>
      </c>
    </row>
    <row r="7" spans="1:20" s="6" customFormat="1" ht="18" customHeight="1">
      <c r="A7" s="16" t="s">
        <v>687</v>
      </c>
      <c r="B7" s="17">
        <f aca="true" t="shared" si="0" ref="B7:B23">E7+H7+L7+O7+R7</f>
        <v>10266</v>
      </c>
      <c r="C7" s="17">
        <f aca="true" t="shared" si="1" ref="C7:C23">F7+I7+M7+P7+S7</f>
        <v>10590</v>
      </c>
      <c r="D7" s="18">
        <f aca="true" t="shared" si="2" ref="D7:D24">IF(B7*C7=0,,(C7/B7-1)*100)</f>
        <v>3.156049094097013</v>
      </c>
      <c r="E7" s="17">
        <v>2127</v>
      </c>
      <c r="F7" s="17">
        <v>2170</v>
      </c>
      <c r="G7" s="18">
        <f aca="true" t="shared" si="3" ref="G7:G24">IF(E7*F7=0,,(F7/E7-1)*100)</f>
        <v>2.021626704278323</v>
      </c>
      <c r="H7" s="17">
        <v>1480</v>
      </c>
      <c r="I7" s="17">
        <v>1510</v>
      </c>
      <c r="J7" s="18">
        <f aca="true" t="shared" si="4" ref="J7:J24">IF(H7*I7=0,,(I7/H7-1)*100)</f>
        <v>2.0270270270270174</v>
      </c>
      <c r="K7" s="51" t="s">
        <v>48</v>
      </c>
      <c r="L7" s="17">
        <v>2163</v>
      </c>
      <c r="M7" s="17">
        <v>2210</v>
      </c>
      <c r="N7" s="18">
        <f aca="true" t="shared" si="5" ref="N7:N24">IF(L7*M7=0,,(M7/L7-1)*100)</f>
        <v>2.1729079981507082</v>
      </c>
      <c r="O7" s="17">
        <v>1664</v>
      </c>
      <c r="P7" s="17">
        <v>1700</v>
      </c>
      <c r="Q7" s="18">
        <f aca="true" t="shared" si="6" ref="Q7:Q24">IF(O7*P7=0,,(P7/O7-1)*100)</f>
        <v>2.163461538461542</v>
      </c>
      <c r="R7" s="22">
        <v>2832</v>
      </c>
      <c r="S7" s="38">
        <v>3000</v>
      </c>
      <c r="T7" s="39">
        <f aca="true" t="shared" si="7" ref="T7:T24">IF(R7*S7=0,,(S7/R7-1)*100)</f>
        <v>5.932203389830515</v>
      </c>
    </row>
    <row r="8" spans="1:20" s="6" customFormat="1" ht="18" customHeight="1">
      <c r="A8" s="16" t="s">
        <v>688</v>
      </c>
      <c r="B8" s="17">
        <f t="shared" si="0"/>
        <v>389</v>
      </c>
      <c r="C8" s="17">
        <f t="shared" si="1"/>
        <v>415</v>
      </c>
      <c r="D8" s="18">
        <f t="shared" si="2"/>
        <v>6.683804627249357</v>
      </c>
      <c r="E8" s="17">
        <v>164</v>
      </c>
      <c r="F8" s="17">
        <v>170</v>
      </c>
      <c r="G8" s="18">
        <f t="shared" si="3"/>
        <v>3.658536585365857</v>
      </c>
      <c r="H8" s="17">
        <v>0</v>
      </c>
      <c r="I8" s="17">
        <v>0</v>
      </c>
      <c r="J8" s="18">
        <f t="shared" si="4"/>
        <v>0</v>
      </c>
      <c r="K8" s="51" t="s">
        <v>167</v>
      </c>
      <c r="L8" s="17">
        <v>89</v>
      </c>
      <c r="M8" s="17">
        <v>95</v>
      </c>
      <c r="N8" s="18">
        <f t="shared" si="5"/>
        <v>6.741573033707859</v>
      </c>
      <c r="O8" s="17">
        <v>136</v>
      </c>
      <c r="P8" s="17">
        <v>150</v>
      </c>
      <c r="Q8" s="18">
        <f t="shared" si="6"/>
        <v>10.294117647058831</v>
      </c>
      <c r="R8" s="22">
        <v>0</v>
      </c>
      <c r="S8" s="38">
        <v>0</v>
      </c>
      <c r="T8" s="39">
        <f t="shared" si="7"/>
        <v>0</v>
      </c>
    </row>
    <row r="9" spans="1:20" s="6" customFormat="1" ht="18" customHeight="1">
      <c r="A9" s="16" t="s">
        <v>689</v>
      </c>
      <c r="B9" s="17">
        <f t="shared" si="0"/>
        <v>765</v>
      </c>
      <c r="C9" s="17">
        <f t="shared" si="1"/>
        <v>800</v>
      </c>
      <c r="D9" s="18">
        <f t="shared" si="2"/>
        <v>4.575163398692816</v>
      </c>
      <c r="E9" s="17">
        <v>251</v>
      </c>
      <c r="F9" s="17">
        <v>260</v>
      </c>
      <c r="G9" s="18">
        <f t="shared" si="3"/>
        <v>3.585657370517925</v>
      </c>
      <c r="H9" s="17">
        <v>139</v>
      </c>
      <c r="I9" s="17">
        <v>150</v>
      </c>
      <c r="J9" s="18">
        <f t="shared" si="4"/>
        <v>7.913669064748197</v>
      </c>
      <c r="K9" s="51" t="s">
        <v>168</v>
      </c>
      <c r="L9" s="17">
        <v>375</v>
      </c>
      <c r="M9" s="17">
        <v>390</v>
      </c>
      <c r="N9" s="18">
        <f t="shared" si="5"/>
        <v>4.0000000000000036</v>
      </c>
      <c r="O9" s="17">
        <v>0</v>
      </c>
      <c r="P9" s="17">
        <v>0</v>
      </c>
      <c r="Q9" s="18">
        <f t="shared" si="6"/>
        <v>0</v>
      </c>
      <c r="R9" s="22">
        <v>0</v>
      </c>
      <c r="S9" s="38">
        <v>0</v>
      </c>
      <c r="T9" s="39">
        <f t="shared" si="7"/>
        <v>0</v>
      </c>
    </row>
    <row r="10" spans="1:20" s="6" customFormat="1" ht="18" customHeight="1">
      <c r="A10" s="16" t="s">
        <v>690</v>
      </c>
      <c r="B10" s="17">
        <f t="shared" si="0"/>
        <v>59</v>
      </c>
      <c r="C10" s="17">
        <f t="shared" si="1"/>
        <v>62</v>
      </c>
      <c r="D10" s="18">
        <f t="shared" si="2"/>
        <v>5.084745762711873</v>
      </c>
      <c r="E10" s="17">
        <v>0</v>
      </c>
      <c r="F10" s="17">
        <v>0</v>
      </c>
      <c r="G10" s="18">
        <f t="shared" si="3"/>
        <v>0</v>
      </c>
      <c r="H10" s="17">
        <v>2</v>
      </c>
      <c r="I10" s="17">
        <v>2</v>
      </c>
      <c r="J10" s="18">
        <f t="shared" si="4"/>
        <v>0</v>
      </c>
      <c r="K10" s="51" t="s">
        <v>169</v>
      </c>
      <c r="L10" s="17">
        <v>0</v>
      </c>
      <c r="M10" s="17">
        <v>0</v>
      </c>
      <c r="N10" s="18">
        <f t="shared" si="5"/>
        <v>0</v>
      </c>
      <c r="O10" s="17">
        <v>57</v>
      </c>
      <c r="P10" s="17">
        <v>60</v>
      </c>
      <c r="Q10" s="18">
        <f t="shared" si="6"/>
        <v>5.263157894736836</v>
      </c>
      <c r="R10" s="22">
        <v>0</v>
      </c>
      <c r="S10" s="38">
        <v>0</v>
      </c>
      <c r="T10" s="39">
        <f t="shared" si="7"/>
        <v>0</v>
      </c>
    </row>
    <row r="11" spans="1:20" s="6" customFormat="1" ht="18" customHeight="1">
      <c r="A11" s="16" t="s">
        <v>691</v>
      </c>
      <c r="B11" s="17">
        <f t="shared" si="0"/>
        <v>215</v>
      </c>
      <c r="C11" s="17">
        <f t="shared" si="1"/>
        <v>263</v>
      </c>
      <c r="D11" s="18">
        <f t="shared" si="2"/>
        <v>22.325581395348838</v>
      </c>
      <c r="E11" s="17">
        <v>74</v>
      </c>
      <c r="F11" s="17">
        <v>78</v>
      </c>
      <c r="G11" s="18">
        <f t="shared" si="3"/>
        <v>5.405405405405395</v>
      </c>
      <c r="H11" s="17">
        <v>25</v>
      </c>
      <c r="I11" s="17">
        <v>25</v>
      </c>
      <c r="J11" s="18">
        <f t="shared" si="4"/>
        <v>0</v>
      </c>
      <c r="K11" s="51" t="s">
        <v>170</v>
      </c>
      <c r="L11" s="17">
        <v>84</v>
      </c>
      <c r="M11" s="17">
        <v>90</v>
      </c>
      <c r="N11" s="18">
        <f t="shared" si="5"/>
        <v>7.14285714285714</v>
      </c>
      <c r="O11" s="17">
        <v>17</v>
      </c>
      <c r="P11" s="17">
        <v>20</v>
      </c>
      <c r="Q11" s="18">
        <f t="shared" si="6"/>
        <v>17.647058823529417</v>
      </c>
      <c r="R11" s="22">
        <v>15</v>
      </c>
      <c r="S11" s="38">
        <v>50</v>
      </c>
      <c r="T11" s="39">
        <f t="shared" si="7"/>
        <v>233.33333333333334</v>
      </c>
    </row>
    <row r="12" spans="1:20" s="6" customFormat="1" ht="18" customHeight="1">
      <c r="A12" s="16" t="s">
        <v>692</v>
      </c>
      <c r="B12" s="17">
        <f t="shared" si="0"/>
        <v>3507</v>
      </c>
      <c r="C12" s="17">
        <f t="shared" si="1"/>
        <v>3635</v>
      </c>
      <c r="D12" s="18">
        <f t="shared" si="2"/>
        <v>3.649843170801259</v>
      </c>
      <c r="E12" s="17">
        <v>691</v>
      </c>
      <c r="F12" s="17">
        <v>710</v>
      </c>
      <c r="G12" s="18">
        <f t="shared" si="3"/>
        <v>2.749638205499272</v>
      </c>
      <c r="H12" s="17">
        <v>523</v>
      </c>
      <c r="I12" s="17">
        <v>550</v>
      </c>
      <c r="J12" s="18">
        <f t="shared" si="4"/>
        <v>5.162523900573612</v>
      </c>
      <c r="K12" s="51" t="s">
        <v>171</v>
      </c>
      <c r="L12" s="17">
        <v>1516</v>
      </c>
      <c r="M12" s="17">
        <v>1550</v>
      </c>
      <c r="N12" s="18">
        <f t="shared" si="5"/>
        <v>2.242744063324542</v>
      </c>
      <c r="O12" s="17">
        <v>513</v>
      </c>
      <c r="P12" s="17">
        <v>525</v>
      </c>
      <c r="Q12" s="18">
        <f t="shared" si="6"/>
        <v>2.3391812865497075</v>
      </c>
      <c r="R12" s="22">
        <v>264</v>
      </c>
      <c r="S12" s="38">
        <v>300</v>
      </c>
      <c r="T12" s="39">
        <f t="shared" si="7"/>
        <v>13.636363636363647</v>
      </c>
    </row>
    <row r="13" spans="1:20" s="6" customFormat="1" ht="18" customHeight="1">
      <c r="A13" s="16" t="s">
        <v>693</v>
      </c>
      <c r="B13" s="17">
        <f t="shared" si="0"/>
        <v>428</v>
      </c>
      <c r="C13" s="17">
        <f t="shared" si="1"/>
        <v>450</v>
      </c>
      <c r="D13" s="18">
        <f t="shared" si="2"/>
        <v>5.1401869158878455</v>
      </c>
      <c r="E13" s="17">
        <v>75</v>
      </c>
      <c r="F13" s="17">
        <v>80</v>
      </c>
      <c r="G13" s="18">
        <f t="shared" si="3"/>
        <v>6.666666666666665</v>
      </c>
      <c r="H13" s="17">
        <v>78</v>
      </c>
      <c r="I13" s="17">
        <v>80</v>
      </c>
      <c r="J13" s="18">
        <f t="shared" si="4"/>
        <v>2.564102564102555</v>
      </c>
      <c r="K13" s="51" t="s">
        <v>172</v>
      </c>
      <c r="L13" s="17">
        <v>170</v>
      </c>
      <c r="M13" s="17">
        <v>180</v>
      </c>
      <c r="N13" s="18">
        <f t="shared" si="5"/>
        <v>5.882352941176472</v>
      </c>
      <c r="O13" s="17">
        <v>93</v>
      </c>
      <c r="P13" s="17">
        <v>95</v>
      </c>
      <c r="Q13" s="18">
        <f t="shared" si="6"/>
        <v>2.1505376344086002</v>
      </c>
      <c r="R13" s="22">
        <v>12</v>
      </c>
      <c r="S13" s="38">
        <v>15</v>
      </c>
      <c r="T13" s="39">
        <f t="shared" si="7"/>
        <v>25</v>
      </c>
    </row>
    <row r="14" spans="1:20" s="6" customFormat="1" ht="18" customHeight="1">
      <c r="A14" s="16" t="s">
        <v>694</v>
      </c>
      <c r="B14" s="17">
        <f t="shared" si="0"/>
        <v>728</v>
      </c>
      <c r="C14" s="17">
        <f t="shared" si="1"/>
        <v>1300</v>
      </c>
      <c r="D14" s="18">
        <f t="shared" si="2"/>
        <v>78.57142857142858</v>
      </c>
      <c r="E14" s="17">
        <v>56</v>
      </c>
      <c r="F14" s="17">
        <v>200</v>
      </c>
      <c r="G14" s="18">
        <f t="shared" si="3"/>
        <v>257.14285714285717</v>
      </c>
      <c r="H14" s="17">
        <v>222</v>
      </c>
      <c r="I14" s="17">
        <v>300</v>
      </c>
      <c r="J14" s="18">
        <f t="shared" si="4"/>
        <v>35.13513513513513</v>
      </c>
      <c r="K14" s="51" t="s">
        <v>497</v>
      </c>
      <c r="L14" s="17">
        <v>450</v>
      </c>
      <c r="M14" s="17">
        <v>800</v>
      </c>
      <c r="N14" s="18">
        <f t="shared" si="5"/>
        <v>77.77777777777777</v>
      </c>
      <c r="O14" s="17">
        <v>0</v>
      </c>
      <c r="P14" s="17">
        <v>0</v>
      </c>
      <c r="Q14" s="18">
        <f t="shared" si="6"/>
        <v>0</v>
      </c>
      <c r="R14" s="22">
        <v>0</v>
      </c>
      <c r="S14" s="38">
        <v>0</v>
      </c>
      <c r="T14" s="39">
        <f t="shared" si="7"/>
        <v>0</v>
      </c>
    </row>
    <row r="15" spans="1:20" s="6" customFormat="1" ht="18" customHeight="1">
      <c r="A15" s="16" t="s">
        <v>695</v>
      </c>
      <c r="B15" s="17">
        <f t="shared" si="0"/>
        <v>9936</v>
      </c>
      <c r="C15" s="17">
        <f t="shared" si="1"/>
        <v>10831.099999999999</v>
      </c>
      <c r="D15" s="18">
        <f t="shared" si="2"/>
        <v>9.008655394524956</v>
      </c>
      <c r="E15" s="17">
        <v>2857</v>
      </c>
      <c r="F15" s="17">
        <v>3234.14</v>
      </c>
      <c r="G15" s="18">
        <f t="shared" si="3"/>
        <v>13.200560028001384</v>
      </c>
      <c r="H15" s="17">
        <v>692</v>
      </c>
      <c r="I15" s="17">
        <v>953.84</v>
      </c>
      <c r="J15" s="18">
        <f t="shared" si="4"/>
        <v>37.838150289017335</v>
      </c>
      <c r="K15" s="51" t="s">
        <v>543</v>
      </c>
      <c r="L15" s="17">
        <v>2906</v>
      </c>
      <c r="M15" s="17">
        <v>3635.12</v>
      </c>
      <c r="N15" s="18">
        <f t="shared" si="5"/>
        <v>25.090158293186505</v>
      </c>
      <c r="O15" s="17">
        <v>3145</v>
      </c>
      <c r="P15" s="17">
        <v>2573</v>
      </c>
      <c r="Q15" s="18">
        <f t="shared" si="6"/>
        <v>-18.18759936406995</v>
      </c>
      <c r="R15" s="22">
        <v>336</v>
      </c>
      <c r="S15" s="38">
        <v>435</v>
      </c>
      <c r="T15" s="39">
        <f t="shared" si="7"/>
        <v>29.464285714285722</v>
      </c>
    </row>
    <row r="16" spans="1:20" s="6" customFormat="1" ht="18" customHeight="1">
      <c r="A16" s="16" t="s">
        <v>696</v>
      </c>
      <c r="B16" s="17">
        <f t="shared" si="0"/>
        <v>5446</v>
      </c>
      <c r="C16" s="17">
        <f t="shared" si="1"/>
        <v>5605</v>
      </c>
      <c r="D16" s="18">
        <f t="shared" si="2"/>
        <v>2.9195739992655234</v>
      </c>
      <c r="E16" s="17">
        <v>879</v>
      </c>
      <c r="F16" s="17">
        <v>900</v>
      </c>
      <c r="G16" s="18">
        <f t="shared" si="3"/>
        <v>2.3890784982935065</v>
      </c>
      <c r="H16" s="17">
        <v>1417</v>
      </c>
      <c r="I16" s="17">
        <v>1450</v>
      </c>
      <c r="J16" s="18">
        <f t="shared" si="4"/>
        <v>2.3288637967536996</v>
      </c>
      <c r="K16" s="51" t="s">
        <v>557</v>
      </c>
      <c r="L16" s="17">
        <v>2908</v>
      </c>
      <c r="M16" s="17">
        <v>3000</v>
      </c>
      <c r="N16" s="18">
        <f t="shared" si="5"/>
        <v>3.1636863823933936</v>
      </c>
      <c r="O16" s="17">
        <v>151</v>
      </c>
      <c r="P16" s="17">
        <v>155</v>
      </c>
      <c r="Q16" s="18">
        <f t="shared" si="6"/>
        <v>2.6490066225165476</v>
      </c>
      <c r="R16" s="22">
        <v>91</v>
      </c>
      <c r="S16" s="38">
        <v>100</v>
      </c>
      <c r="T16" s="39">
        <f t="shared" si="7"/>
        <v>9.8901098901099</v>
      </c>
    </row>
    <row r="17" spans="1:20" s="6" customFormat="1" ht="18" customHeight="1">
      <c r="A17" s="16" t="s">
        <v>697</v>
      </c>
      <c r="B17" s="17">
        <f t="shared" si="0"/>
        <v>861</v>
      </c>
      <c r="C17" s="17">
        <f t="shared" si="1"/>
        <v>910</v>
      </c>
      <c r="D17" s="18">
        <f t="shared" si="2"/>
        <v>5.691056910569103</v>
      </c>
      <c r="E17" s="17">
        <v>253</v>
      </c>
      <c r="F17" s="17">
        <v>260</v>
      </c>
      <c r="G17" s="18">
        <f t="shared" si="3"/>
        <v>2.7667984189723382</v>
      </c>
      <c r="H17" s="17">
        <v>339</v>
      </c>
      <c r="I17" s="17">
        <v>350</v>
      </c>
      <c r="J17" s="18">
        <f t="shared" si="4"/>
        <v>3.2448377581120846</v>
      </c>
      <c r="K17" s="51" t="s">
        <v>575</v>
      </c>
      <c r="L17" s="17">
        <v>269</v>
      </c>
      <c r="M17" s="17">
        <v>300</v>
      </c>
      <c r="N17" s="18">
        <f t="shared" si="5"/>
        <v>11.524163568773238</v>
      </c>
      <c r="O17" s="17">
        <v>0</v>
      </c>
      <c r="P17" s="17"/>
      <c r="Q17" s="18">
        <f t="shared" si="6"/>
        <v>0</v>
      </c>
      <c r="R17" s="22">
        <v>0</v>
      </c>
      <c r="S17" s="38"/>
      <c r="T17" s="39">
        <f t="shared" si="7"/>
        <v>0</v>
      </c>
    </row>
    <row r="18" spans="1:20" s="6" customFormat="1" ht="18" customHeight="1">
      <c r="A18" s="16" t="s">
        <v>698</v>
      </c>
      <c r="B18" s="17">
        <f t="shared" si="0"/>
        <v>2966</v>
      </c>
      <c r="C18" s="17">
        <f t="shared" si="1"/>
        <v>605</v>
      </c>
      <c r="D18" s="18">
        <f t="shared" si="2"/>
        <v>-79.60215778826702</v>
      </c>
      <c r="E18" s="17">
        <v>232</v>
      </c>
      <c r="F18" s="17">
        <v>250</v>
      </c>
      <c r="G18" s="18">
        <f t="shared" si="3"/>
        <v>7.758620689655182</v>
      </c>
      <c r="H18" s="17">
        <v>0</v>
      </c>
      <c r="I18" s="17">
        <v>0</v>
      </c>
      <c r="J18" s="18">
        <f t="shared" si="4"/>
        <v>0</v>
      </c>
      <c r="K18" s="51" t="s">
        <v>699</v>
      </c>
      <c r="L18" s="17">
        <v>318</v>
      </c>
      <c r="M18" s="17">
        <v>350</v>
      </c>
      <c r="N18" s="18">
        <f t="shared" si="5"/>
        <v>10.062893081761004</v>
      </c>
      <c r="O18" s="17">
        <v>2415</v>
      </c>
      <c r="P18" s="17"/>
      <c r="Q18" s="18">
        <f t="shared" si="6"/>
        <v>0</v>
      </c>
      <c r="R18" s="22">
        <v>1</v>
      </c>
      <c r="S18" s="38">
        <v>5</v>
      </c>
      <c r="T18" s="39">
        <f t="shared" si="7"/>
        <v>400</v>
      </c>
    </row>
    <row r="19" spans="1:20" s="6" customFormat="1" ht="18" customHeight="1">
      <c r="A19" s="16" t="s">
        <v>700</v>
      </c>
      <c r="B19" s="17">
        <f t="shared" si="0"/>
        <v>44</v>
      </c>
      <c r="C19" s="17">
        <f t="shared" si="1"/>
        <v>53</v>
      </c>
      <c r="D19" s="18">
        <f t="shared" si="2"/>
        <v>20.45454545454546</v>
      </c>
      <c r="E19" s="17">
        <v>15</v>
      </c>
      <c r="F19" s="17">
        <v>16</v>
      </c>
      <c r="G19" s="18">
        <f t="shared" si="3"/>
        <v>6.666666666666665</v>
      </c>
      <c r="H19" s="17">
        <v>16</v>
      </c>
      <c r="I19" s="17">
        <v>17</v>
      </c>
      <c r="J19" s="18">
        <f t="shared" si="4"/>
        <v>6.25</v>
      </c>
      <c r="K19" s="51" t="s">
        <v>701</v>
      </c>
      <c r="L19" s="17">
        <v>13</v>
      </c>
      <c r="M19" s="17">
        <v>20</v>
      </c>
      <c r="N19" s="18">
        <f t="shared" si="5"/>
        <v>53.846153846153854</v>
      </c>
      <c r="O19" s="17">
        <v>0</v>
      </c>
      <c r="P19" s="17"/>
      <c r="Q19" s="18">
        <f t="shared" si="6"/>
        <v>0</v>
      </c>
      <c r="R19" s="22">
        <v>0</v>
      </c>
      <c r="S19" s="38"/>
      <c r="T19" s="39">
        <f t="shared" si="7"/>
        <v>0</v>
      </c>
    </row>
    <row r="20" spans="1:20" s="6" customFormat="1" ht="18" customHeight="1">
      <c r="A20" s="16" t="s">
        <v>702</v>
      </c>
      <c r="B20" s="17">
        <f t="shared" si="0"/>
        <v>0</v>
      </c>
      <c r="C20" s="17">
        <f t="shared" si="1"/>
        <v>0</v>
      </c>
      <c r="D20" s="18">
        <f t="shared" si="2"/>
        <v>0</v>
      </c>
      <c r="E20" s="17">
        <v>0</v>
      </c>
      <c r="F20" s="17">
        <v>0</v>
      </c>
      <c r="G20" s="18">
        <f t="shared" si="3"/>
        <v>0</v>
      </c>
      <c r="H20" s="17">
        <v>0</v>
      </c>
      <c r="I20" s="17">
        <v>0</v>
      </c>
      <c r="J20" s="18">
        <f t="shared" si="4"/>
        <v>0</v>
      </c>
      <c r="K20" s="51" t="s">
        <v>703</v>
      </c>
      <c r="L20" s="17">
        <v>0</v>
      </c>
      <c r="M20" s="17">
        <v>0</v>
      </c>
      <c r="N20" s="18">
        <f t="shared" si="5"/>
        <v>0</v>
      </c>
      <c r="O20" s="17">
        <v>0</v>
      </c>
      <c r="P20" s="17"/>
      <c r="Q20" s="18">
        <f t="shared" si="6"/>
        <v>0</v>
      </c>
      <c r="R20" s="22">
        <v>0</v>
      </c>
      <c r="S20" s="38"/>
      <c r="T20" s="39">
        <f t="shared" si="7"/>
        <v>0</v>
      </c>
    </row>
    <row r="21" spans="1:20" s="6" customFormat="1" ht="18" customHeight="1">
      <c r="A21" s="16" t="s">
        <v>704</v>
      </c>
      <c r="B21" s="17">
        <f t="shared" si="0"/>
        <v>547</v>
      </c>
      <c r="C21" s="17">
        <f t="shared" si="1"/>
        <v>562</v>
      </c>
      <c r="D21" s="18">
        <f t="shared" si="2"/>
        <v>2.7422303473491727</v>
      </c>
      <c r="E21" s="17">
        <v>0</v>
      </c>
      <c r="F21" s="17">
        <v>0</v>
      </c>
      <c r="G21" s="18">
        <f t="shared" si="3"/>
        <v>0</v>
      </c>
      <c r="H21" s="17">
        <v>2</v>
      </c>
      <c r="I21" s="17">
        <v>2</v>
      </c>
      <c r="J21" s="18">
        <f t="shared" si="4"/>
        <v>0</v>
      </c>
      <c r="K21" s="51" t="s">
        <v>536</v>
      </c>
      <c r="L21" s="17">
        <v>545</v>
      </c>
      <c r="M21" s="17">
        <v>560</v>
      </c>
      <c r="N21" s="18">
        <f t="shared" si="5"/>
        <v>2.752293577981657</v>
      </c>
      <c r="O21" s="17">
        <v>0</v>
      </c>
      <c r="P21" s="17"/>
      <c r="Q21" s="18">
        <f t="shared" si="6"/>
        <v>0</v>
      </c>
      <c r="R21" s="22">
        <v>0</v>
      </c>
      <c r="S21" s="38"/>
      <c r="T21" s="39">
        <f t="shared" si="7"/>
        <v>0</v>
      </c>
    </row>
    <row r="22" spans="1:20" s="6" customFormat="1" ht="18" customHeight="1">
      <c r="A22" s="16" t="s">
        <v>705</v>
      </c>
      <c r="B22" s="17">
        <f t="shared" si="0"/>
        <v>24</v>
      </c>
      <c r="C22" s="17">
        <f t="shared" si="1"/>
        <v>0</v>
      </c>
      <c r="D22" s="18">
        <f t="shared" si="2"/>
        <v>0</v>
      </c>
      <c r="E22" s="17">
        <v>9</v>
      </c>
      <c r="F22" s="17"/>
      <c r="G22" s="18">
        <f t="shared" si="3"/>
        <v>0</v>
      </c>
      <c r="H22" s="17">
        <v>6</v>
      </c>
      <c r="I22" s="17"/>
      <c r="J22" s="18">
        <f t="shared" si="4"/>
        <v>0</v>
      </c>
      <c r="K22" s="51" t="s">
        <v>706</v>
      </c>
      <c r="L22" s="17">
        <v>2</v>
      </c>
      <c r="M22" s="17"/>
      <c r="N22" s="18">
        <f t="shared" si="5"/>
        <v>0</v>
      </c>
      <c r="O22" s="17">
        <v>4</v>
      </c>
      <c r="P22" s="17"/>
      <c r="Q22" s="18">
        <f t="shared" si="6"/>
        <v>0</v>
      </c>
      <c r="R22" s="22">
        <v>3</v>
      </c>
      <c r="S22" s="38"/>
      <c r="T22" s="39">
        <f t="shared" si="7"/>
        <v>0</v>
      </c>
    </row>
    <row r="23" spans="1:20" s="6" customFormat="1" ht="18" customHeight="1">
      <c r="A23" s="16" t="s">
        <v>707</v>
      </c>
      <c r="B23" s="17">
        <f t="shared" si="0"/>
        <v>0</v>
      </c>
      <c r="C23" s="17">
        <f t="shared" si="1"/>
        <v>0</v>
      </c>
      <c r="D23" s="18">
        <f t="shared" si="2"/>
        <v>0</v>
      </c>
      <c r="E23" s="17">
        <v>0</v>
      </c>
      <c r="F23" s="17"/>
      <c r="G23" s="18">
        <f t="shared" si="3"/>
        <v>0</v>
      </c>
      <c r="H23" s="17">
        <v>0</v>
      </c>
      <c r="I23" s="17"/>
      <c r="J23" s="18">
        <f t="shared" si="4"/>
        <v>0</v>
      </c>
      <c r="K23" s="51" t="s">
        <v>708</v>
      </c>
      <c r="L23" s="17">
        <v>0</v>
      </c>
      <c r="M23" s="17"/>
      <c r="N23" s="18">
        <f t="shared" si="5"/>
        <v>0</v>
      </c>
      <c r="O23" s="17">
        <v>0</v>
      </c>
      <c r="P23" s="17"/>
      <c r="Q23" s="18">
        <f t="shared" si="6"/>
        <v>0</v>
      </c>
      <c r="R23" s="22">
        <v>0</v>
      </c>
      <c r="S23" s="38"/>
      <c r="T23" s="39">
        <f t="shared" si="7"/>
        <v>0</v>
      </c>
    </row>
    <row r="24" spans="1:20" s="7" customFormat="1" ht="18" customHeight="1">
      <c r="A24" s="19" t="s">
        <v>709</v>
      </c>
      <c r="B24" s="20">
        <f>SUM(B7:B23)</f>
        <v>36181</v>
      </c>
      <c r="C24" s="20">
        <f>SUM(C7:C23)</f>
        <v>36081.1</v>
      </c>
      <c r="D24" s="18">
        <f t="shared" si="2"/>
        <v>-0.27611177137172316</v>
      </c>
      <c r="E24" s="20">
        <f>SUM(E7:E23)</f>
        <v>7683</v>
      </c>
      <c r="F24" s="20">
        <f>SUM(F7:F23)</f>
        <v>8328.14</v>
      </c>
      <c r="G24" s="18">
        <f t="shared" si="3"/>
        <v>8.396980346218918</v>
      </c>
      <c r="H24" s="20">
        <f aca="true" t="shared" si="8" ref="H24:M24">SUM(H7:H23)</f>
        <v>4941</v>
      </c>
      <c r="I24" s="20">
        <f t="shared" si="8"/>
        <v>5389.84</v>
      </c>
      <c r="J24" s="18">
        <f t="shared" si="4"/>
        <v>9.083991094920062</v>
      </c>
      <c r="K24" s="52" t="s">
        <v>179</v>
      </c>
      <c r="L24" s="20">
        <f t="shared" si="8"/>
        <v>11808</v>
      </c>
      <c r="M24" s="20">
        <f t="shared" si="8"/>
        <v>13180.119999999999</v>
      </c>
      <c r="N24" s="18">
        <f t="shared" si="5"/>
        <v>11.620257452574512</v>
      </c>
      <c r="O24" s="20">
        <f>SUM(O7:O23)</f>
        <v>8195</v>
      </c>
      <c r="P24" s="20">
        <f>SUM(P7:P23)</f>
        <v>5278</v>
      </c>
      <c r="Q24" s="18">
        <f t="shared" si="6"/>
        <v>-35.59487492373399</v>
      </c>
      <c r="R24" s="20">
        <f>SUM(R7:R23)</f>
        <v>3554</v>
      </c>
      <c r="S24" s="20">
        <f>SUM(S7:S23)</f>
        <v>3905</v>
      </c>
      <c r="T24" s="39">
        <f t="shared" si="7"/>
        <v>9.876195835678114</v>
      </c>
    </row>
    <row r="25" spans="1:20" s="6" customFormat="1" ht="18" customHeight="1">
      <c r="A25" s="21" t="s">
        <v>710</v>
      </c>
      <c r="B25" s="38">
        <f>SUM(B26:B31)</f>
        <v>87953</v>
      </c>
      <c r="C25" s="38">
        <f>SUM(C26:C31)</f>
        <v>92173.69139803</v>
      </c>
      <c r="D25" s="18"/>
      <c r="E25" s="38">
        <f>SUM(E26:E31)</f>
        <v>30375</v>
      </c>
      <c r="F25" s="38">
        <f>SUM(F26:F31)</f>
        <v>31980.90779569</v>
      </c>
      <c r="G25" s="18"/>
      <c r="H25" s="38">
        <f aca="true" t="shared" si="9" ref="H25:M25">SUM(H26:H31)</f>
        <v>4770</v>
      </c>
      <c r="I25" s="38">
        <f t="shared" si="9"/>
        <v>4289.53587105</v>
      </c>
      <c r="J25" s="18"/>
      <c r="K25" s="53" t="s">
        <v>66</v>
      </c>
      <c r="L25" s="38">
        <f t="shared" si="9"/>
        <v>27051</v>
      </c>
      <c r="M25" s="38">
        <f t="shared" si="9"/>
        <v>28324.18126922</v>
      </c>
      <c r="N25" s="18"/>
      <c r="O25" s="38">
        <f>SUM(O26:O31)</f>
        <v>20650</v>
      </c>
      <c r="P25" s="38">
        <f>SUM(P26:P31)</f>
        <v>22232.06646207</v>
      </c>
      <c r="Q25" s="18"/>
      <c r="R25" s="38">
        <f>SUM(R26:R31)</f>
        <v>5107</v>
      </c>
      <c r="S25" s="38">
        <f>SUM(S26:S31)</f>
        <v>5347</v>
      </c>
      <c r="T25" s="39"/>
    </row>
    <row r="26" spans="1:20" s="6" customFormat="1" ht="18" customHeight="1">
      <c r="A26" s="21" t="s">
        <v>711</v>
      </c>
      <c r="B26" s="49">
        <f aca="true" t="shared" si="10" ref="B26:B31">E26+H26+L26+O26+R26</f>
        <v>78973</v>
      </c>
      <c r="C26" s="49">
        <f aca="true" t="shared" si="11" ref="C26:C31">F26+I26+M26+P26+S26</f>
        <v>82298</v>
      </c>
      <c r="D26" s="50"/>
      <c r="E26" s="49">
        <v>27675</v>
      </c>
      <c r="F26" s="49">
        <v>29011</v>
      </c>
      <c r="G26" s="50"/>
      <c r="H26" s="49">
        <v>4429</v>
      </c>
      <c r="I26" s="49">
        <v>3915</v>
      </c>
      <c r="J26" s="50"/>
      <c r="K26" s="21" t="s">
        <v>711</v>
      </c>
      <c r="L26" s="49">
        <v>24301</v>
      </c>
      <c r="M26" s="49">
        <v>25299</v>
      </c>
      <c r="N26" s="50"/>
      <c r="O26" s="49">
        <v>17956</v>
      </c>
      <c r="P26" s="49">
        <v>19269</v>
      </c>
      <c r="Q26" s="54"/>
      <c r="R26" s="38">
        <v>4612</v>
      </c>
      <c r="S26" s="38">
        <v>4804</v>
      </c>
      <c r="T26" s="39"/>
    </row>
    <row r="27" spans="1:20" s="6" customFormat="1" ht="18" customHeight="1">
      <c r="A27" s="21" t="s">
        <v>712</v>
      </c>
      <c r="B27" s="49">
        <f t="shared" si="10"/>
        <v>8978</v>
      </c>
      <c r="C27" s="49">
        <f t="shared" si="11"/>
        <v>9875.691398030001</v>
      </c>
      <c r="D27" s="22"/>
      <c r="E27" s="22">
        <v>2700</v>
      </c>
      <c r="F27" s="22">
        <v>2969.90779569</v>
      </c>
      <c r="G27" s="22"/>
      <c r="H27" s="22">
        <v>341</v>
      </c>
      <c r="I27" s="22">
        <v>374.53587104999997</v>
      </c>
      <c r="J27" s="22"/>
      <c r="K27" s="21" t="s">
        <v>712</v>
      </c>
      <c r="L27" s="22">
        <v>2750</v>
      </c>
      <c r="M27" s="22">
        <v>3025.18126922</v>
      </c>
      <c r="N27" s="22"/>
      <c r="O27" s="22">
        <v>2694</v>
      </c>
      <c r="P27" s="22">
        <v>2963.06646207</v>
      </c>
      <c r="Q27" s="22"/>
      <c r="R27" s="22">
        <v>493</v>
      </c>
      <c r="S27" s="22">
        <v>543</v>
      </c>
      <c r="T27" s="39"/>
    </row>
    <row r="28" spans="1:20" s="6" customFormat="1" ht="18" customHeight="1">
      <c r="A28" s="24" t="s">
        <v>713</v>
      </c>
      <c r="B28" s="25">
        <f t="shared" si="10"/>
        <v>0</v>
      </c>
      <c r="C28" s="25">
        <f t="shared" si="11"/>
        <v>0</v>
      </c>
      <c r="D28" s="25"/>
      <c r="E28" s="25"/>
      <c r="F28" s="25"/>
      <c r="G28" s="25"/>
      <c r="H28" s="25"/>
      <c r="I28" s="25"/>
      <c r="J28" s="25"/>
      <c r="K28" s="24" t="s">
        <v>713</v>
      </c>
      <c r="L28" s="25"/>
      <c r="M28" s="25"/>
      <c r="N28" s="25"/>
      <c r="O28" s="25"/>
      <c r="P28" s="25"/>
      <c r="Q28" s="55"/>
      <c r="R28" s="38"/>
      <c r="S28" s="38"/>
      <c r="T28" s="39"/>
    </row>
    <row r="29" spans="1:20" s="6" customFormat="1" ht="18" customHeight="1">
      <c r="A29" s="24" t="s">
        <v>714</v>
      </c>
      <c r="B29" s="25">
        <f t="shared" si="10"/>
        <v>0</v>
      </c>
      <c r="C29" s="25">
        <f t="shared" si="11"/>
        <v>0</v>
      </c>
      <c r="D29" s="25"/>
      <c r="E29" s="25"/>
      <c r="F29" s="25"/>
      <c r="G29" s="25"/>
      <c r="H29" s="25"/>
      <c r="I29" s="25"/>
      <c r="J29" s="25"/>
      <c r="K29" s="24" t="s">
        <v>714</v>
      </c>
      <c r="L29" s="25"/>
      <c r="M29" s="25"/>
      <c r="N29" s="25"/>
      <c r="O29" s="25"/>
      <c r="P29" s="25"/>
      <c r="Q29" s="55"/>
      <c r="R29" s="38"/>
      <c r="S29" s="38"/>
      <c r="T29" s="39"/>
    </row>
    <row r="30" spans="1:20" s="6" customFormat="1" ht="18" customHeight="1">
      <c r="A30" s="24" t="s">
        <v>715</v>
      </c>
      <c r="B30" s="25">
        <f t="shared" si="10"/>
        <v>2</v>
      </c>
      <c r="C30" s="25">
        <f t="shared" si="11"/>
        <v>0</v>
      </c>
      <c r="D30" s="25"/>
      <c r="E30" s="25"/>
      <c r="F30" s="25"/>
      <c r="G30" s="25"/>
      <c r="H30" s="25"/>
      <c r="I30" s="25"/>
      <c r="J30" s="25"/>
      <c r="K30" s="24" t="s">
        <v>715</v>
      </c>
      <c r="L30" s="25"/>
      <c r="M30" s="25"/>
      <c r="N30" s="25"/>
      <c r="O30" s="25"/>
      <c r="P30" s="25"/>
      <c r="Q30" s="55"/>
      <c r="R30" s="38">
        <v>2</v>
      </c>
      <c r="S30" s="38"/>
      <c r="T30" s="39"/>
    </row>
    <row r="31" spans="1:20" s="6" customFormat="1" ht="18" customHeight="1">
      <c r="A31" s="24" t="s">
        <v>716</v>
      </c>
      <c r="B31" s="25">
        <f t="shared" si="10"/>
        <v>0</v>
      </c>
      <c r="C31" s="25">
        <f t="shared" si="11"/>
        <v>0</v>
      </c>
      <c r="D31" s="25"/>
      <c r="E31" s="25"/>
      <c r="F31" s="25"/>
      <c r="G31" s="25"/>
      <c r="H31" s="25"/>
      <c r="I31" s="25"/>
      <c r="J31" s="25"/>
      <c r="K31" s="24" t="s">
        <v>716</v>
      </c>
      <c r="L31" s="25"/>
      <c r="M31" s="25"/>
      <c r="N31" s="25"/>
      <c r="O31" s="25"/>
      <c r="P31" s="25"/>
      <c r="Q31" s="55"/>
      <c r="R31" s="38"/>
      <c r="S31" s="38"/>
      <c r="T31" s="39"/>
    </row>
    <row r="32" spans="1:20" s="8" customFormat="1" ht="18" customHeight="1">
      <c r="A32" s="32" t="s">
        <v>74</v>
      </c>
      <c r="B32" s="27">
        <f>B24+B25</f>
        <v>124134</v>
      </c>
      <c r="C32" s="27">
        <f>C24+C25</f>
        <v>128254.79139803</v>
      </c>
      <c r="D32" s="27"/>
      <c r="E32" s="27">
        <f>E24+E25</f>
        <v>38058</v>
      </c>
      <c r="F32" s="27">
        <f>F24+F25</f>
        <v>40309.04779569</v>
      </c>
      <c r="G32" s="27"/>
      <c r="H32" s="27">
        <f aca="true" t="shared" si="12" ref="H32:M32">H24+H25</f>
        <v>9711</v>
      </c>
      <c r="I32" s="27">
        <f t="shared" si="12"/>
        <v>9679.37587105</v>
      </c>
      <c r="J32" s="27"/>
      <c r="K32" s="32" t="s">
        <v>74</v>
      </c>
      <c r="L32" s="27">
        <f t="shared" si="12"/>
        <v>38859</v>
      </c>
      <c r="M32" s="27">
        <f t="shared" si="12"/>
        <v>41504.30126922</v>
      </c>
      <c r="N32" s="27"/>
      <c r="O32" s="27">
        <f>O24+O25</f>
        <v>28845</v>
      </c>
      <c r="P32" s="27">
        <f>P24+P25</f>
        <v>27510.06646207</v>
      </c>
      <c r="Q32" s="27"/>
      <c r="R32" s="27">
        <f>R24+R25</f>
        <v>8661</v>
      </c>
      <c r="S32" s="27">
        <f>S24+S25</f>
        <v>9252</v>
      </c>
      <c r="T32" s="41"/>
    </row>
  </sheetData>
  <sheetProtection/>
  <mergeCells count="24">
    <mergeCell ref="A4:A6"/>
    <mergeCell ref="B5:B6"/>
    <mergeCell ref="E5:E6"/>
    <mergeCell ref="H5:H6"/>
    <mergeCell ref="K4:K6"/>
    <mergeCell ref="L5:L6"/>
    <mergeCell ref="C5:D5"/>
    <mergeCell ref="F5:G5"/>
    <mergeCell ref="I5:J5"/>
    <mergeCell ref="M5:N5"/>
    <mergeCell ref="P5:Q5"/>
    <mergeCell ref="S5:T5"/>
    <mergeCell ref="O5:O6"/>
    <mergeCell ref="R5:R6"/>
    <mergeCell ref="A2:J2"/>
    <mergeCell ref="K2:T2"/>
    <mergeCell ref="I3:J3"/>
    <mergeCell ref="S3:T3"/>
    <mergeCell ref="B4:D4"/>
    <mergeCell ref="E4:G4"/>
    <mergeCell ref="H4:J4"/>
    <mergeCell ref="L4:N4"/>
    <mergeCell ref="O4:Q4"/>
    <mergeCell ref="R4:T4"/>
  </mergeCells>
  <printOptions/>
  <pageMargins left="0.59" right="0.39" top="0.79" bottom="0.98" header="0.51" footer="0.51"/>
  <pageSetup horizontalDpi="600" verticalDpi="600" orientation="portrait" paperSize="9"/>
</worksheet>
</file>

<file path=xl/worksheets/sheet49.xml><?xml version="1.0" encoding="utf-8"?>
<worksheet xmlns="http://schemas.openxmlformats.org/spreadsheetml/2006/main" xmlns:r="http://schemas.openxmlformats.org/officeDocument/2006/relationships">
  <sheetPr>
    <tabColor theme="2" tint="-0.4999699890613556"/>
  </sheetPr>
  <dimension ref="A1:U29"/>
  <sheetViews>
    <sheetView showZeros="0" zoomScalePageLayoutView="0" workbookViewId="0" topLeftCell="A1">
      <selection activeCell="K1" sqref="K1"/>
    </sheetView>
  </sheetViews>
  <sheetFormatPr defaultColWidth="9.00390625" defaultRowHeight="14.25"/>
  <cols>
    <col min="1" max="1" width="15.375" style="9" customWidth="1"/>
    <col min="2" max="10" width="7.625" style="9" customWidth="1"/>
    <col min="11" max="11" width="15.375" style="9" customWidth="1"/>
    <col min="12" max="17" width="7.625" style="9" customWidth="1"/>
    <col min="18" max="18" width="7.625" style="10" customWidth="1"/>
    <col min="19" max="19" width="7.625" style="11" customWidth="1"/>
    <col min="20" max="20" width="7.625" style="10" customWidth="1"/>
    <col min="21" max="16384" width="9.00390625" style="9" customWidth="1"/>
  </cols>
  <sheetData>
    <row r="1" spans="1:20" s="1" customFormat="1" ht="16.5" customHeight="1">
      <c r="A1" s="12" t="s">
        <v>717</v>
      </c>
      <c r="K1" s="12" t="s">
        <v>718</v>
      </c>
      <c r="R1" s="34"/>
      <c r="S1" s="35"/>
      <c r="T1" s="34"/>
    </row>
    <row r="2" spans="1:21" s="2" customFormat="1" ht="26.25" customHeight="1">
      <c r="A2" s="746" t="s">
        <v>719</v>
      </c>
      <c r="B2" s="746"/>
      <c r="C2" s="746"/>
      <c r="D2" s="746"/>
      <c r="E2" s="746"/>
      <c r="F2" s="746"/>
      <c r="G2" s="746"/>
      <c r="H2" s="746"/>
      <c r="I2" s="746"/>
      <c r="J2" s="746"/>
      <c r="K2" s="746" t="s">
        <v>719</v>
      </c>
      <c r="L2" s="746"/>
      <c r="M2" s="746"/>
      <c r="N2" s="746"/>
      <c r="O2" s="746"/>
      <c r="P2" s="746"/>
      <c r="Q2" s="746"/>
      <c r="R2" s="746"/>
      <c r="S2" s="746"/>
      <c r="T2" s="746"/>
      <c r="U2" s="36"/>
    </row>
    <row r="3" spans="1:20" s="3" customFormat="1" ht="15.75" customHeight="1">
      <c r="A3" s="13"/>
      <c r="B3" s="13"/>
      <c r="C3" s="13"/>
      <c r="D3" s="13"/>
      <c r="E3" s="13"/>
      <c r="F3" s="13"/>
      <c r="G3" s="13"/>
      <c r="H3" s="13"/>
      <c r="I3" s="747" t="s">
        <v>5</v>
      </c>
      <c r="J3" s="747"/>
      <c r="K3" s="30"/>
      <c r="L3" s="31"/>
      <c r="M3" s="13"/>
      <c r="N3" s="13"/>
      <c r="O3" s="13"/>
      <c r="P3" s="13"/>
      <c r="Q3" s="13"/>
      <c r="R3" s="37"/>
      <c r="S3" s="747" t="s">
        <v>5</v>
      </c>
      <c r="T3" s="747"/>
    </row>
    <row r="4" spans="1:20" s="4" customFormat="1" ht="19.5" customHeight="1">
      <c r="A4" s="754" t="s">
        <v>6</v>
      </c>
      <c r="B4" s="748" t="s">
        <v>192</v>
      </c>
      <c r="C4" s="749"/>
      <c r="D4" s="750"/>
      <c r="E4" s="751" t="s">
        <v>646</v>
      </c>
      <c r="F4" s="752"/>
      <c r="G4" s="753"/>
      <c r="H4" s="751" t="s">
        <v>647</v>
      </c>
      <c r="I4" s="752"/>
      <c r="J4" s="753"/>
      <c r="K4" s="754" t="s">
        <v>6</v>
      </c>
      <c r="L4" s="751" t="s">
        <v>648</v>
      </c>
      <c r="M4" s="752"/>
      <c r="N4" s="753"/>
      <c r="O4" s="751" t="s">
        <v>649</v>
      </c>
      <c r="P4" s="752"/>
      <c r="Q4" s="753"/>
      <c r="R4" s="751" t="s">
        <v>650</v>
      </c>
      <c r="S4" s="752"/>
      <c r="T4" s="753"/>
    </row>
    <row r="5" spans="1:20" s="4" customFormat="1" ht="19.5" customHeight="1">
      <c r="A5" s="755"/>
      <c r="B5" s="754" t="s">
        <v>9</v>
      </c>
      <c r="C5" s="748" t="s">
        <v>296</v>
      </c>
      <c r="D5" s="750"/>
      <c r="E5" s="754" t="s">
        <v>9</v>
      </c>
      <c r="F5" s="748" t="s">
        <v>296</v>
      </c>
      <c r="G5" s="750"/>
      <c r="H5" s="754" t="s">
        <v>9</v>
      </c>
      <c r="I5" s="748" t="s">
        <v>296</v>
      </c>
      <c r="J5" s="750"/>
      <c r="K5" s="755"/>
      <c r="L5" s="754" t="s">
        <v>9</v>
      </c>
      <c r="M5" s="748" t="s">
        <v>296</v>
      </c>
      <c r="N5" s="750"/>
      <c r="O5" s="754" t="s">
        <v>9</v>
      </c>
      <c r="P5" s="748" t="s">
        <v>296</v>
      </c>
      <c r="Q5" s="750"/>
      <c r="R5" s="754" t="s">
        <v>9</v>
      </c>
      <c r="S5" s="748" t="s">
        <v>296</v>
      </c>
      <c r="T5" s="750"/>
    </row>
    <row r="6" spans="1:20" s="5" customFormat="1" ht="19.5" customHeight="1">
      <c r="A6" s="756"/>
      <c r="B6" s="756"/>
      <c r="C6" s="14" t="s">
        <v>10</v>
      </c>
      <c r="D6" s="15" t="s">
        <v>12</v>
      </c>
      <c r="E6" s="756"/>
      <c r="F6" s="14" t="s">
        <v>10</v>
      </c>
      <c r="G6" s="15" t="s">
        <v>12</v>
      </c>
      <c r="H6" s="756"/>
      <c r="I6" s="14" t="s">
        <v>10</v>
      </c>
      <c r="J6" s="15" t="s">
        <v>12</v>
      </c>
      <c r="K6" s="756"/>
      <c r="L6" s="756"/>
      <c r="M6" s="14" t="s">
        <v>10</v>
      </c>
      <c r="N6" s="15" t="s">
        <v>12</v>
      </c>
      <c r="O6" s="756"/>
      <c r="P6" s="14" t="s">
        <v>10</v>
      </c>
      <c r="Q6" s="15" t="s">
        <v>12</v>
      </c>
      <c r="R6" s="756"/>
      <c r="S6" s="14" t="s">
        <v>10</v>
      </c>
      <c r="T6" s="15" t="s">
        <v>12</v>
      </c>
    </row>
    <row r="7" spans="1:20" s="6" customFormat="1" ht="30" customHeight="1">
      <c r="A7" s="43" t="s">
        <v>78</v>
      </c>
      <c r="B7" s="17">
        <f aca="true" t="shared" si="0" ref="B7:C15">E7+H7+L7+O7+R7</f>
        <v>0</v>
      </c>
      <c r="C7" s="17">
        <f t="shared" si="0"/>
        <v>0</v>
      </c>
      <c r="D7" s="18">
        <f>_xlfn.IFERROR((C7-B7)/B7*100,"")</f>
      </c>
      <c r="E7" s="17"/>
      <c r="F7" s="17"/>
      <c r="G7" s="18">
        <f>_xlfn.IFERROR((F7-E7)/E7*100,"")</f>
      </c>
      <c r="H7" s="17"/>
      <c r="I7" s="17"/>
      <c r="J7" s="18">
        <f>_xlfn.IFERROR((I7-H7)/H7*100,"")</f>
      </c>
      <c r="K7" s="43" t="s">
        <v>78</v>
      </c>
      <c r="L7" s="17"/>
      <c r="M7" s="17"/>
      <c r="N7" s="18">
        <f>_xlfn.IFERROR((M7-L7)/L7*100,"")</f>
      </c>
      <c r="O7" s="17"/>
      <c r="P7" s="17"/>
      <c r="Q7" s="18">
        <f>_xlfn.IFERROR((P7-O7)/O7*100,"")</f>
      </c>
      <c r="R7" s="22"/>
      <c r="S7" s="38"/>
      <c r="T7" s="39">
        <f aca="true" t="shared" si="1" ref="T7:T15">_xlfn.IFERROR((S7-R7)/R7*100,"")</f>
      </c>
    </row>
    <row r="8" spans="1:20" s="6" customFormat="1" ht="30" customHeight="1">
      <c r="A8" s="44" t="s">
        <v>79</v>
      </c>
      <c r="B8" s="17"/>
      <c r="C8" s="17">
        <f t="shared" si="0"/>
        <v>0</v>
      </c>
      <c r="D8" s="18">
        <f>_xlfn.IFERROR((C8-B8)/B8*100,"")</f>
      </c>
      <c r="E8" s="17"/>
      <c r="F8" s="17"/>
      <c r="G8" s="18">
        <f>_xlfn.IFERROR((F8-E8)/E8*100,"")</f>
      </c>
      <c r="H8" s="17"/>
      <c r="I8" s="17"/>
      <c r="J8" s="18">
        <f>_xlfn.IFERROR((I8-H8)/H8*100,"")</f>
      </c>
      <c r="K8" s="44" t="s">
        <v>79</v>
      </c>
      <c r="L8" s="17"/>
      <c r="M8" s="17"/>
      <c r="N8" s="18">
        <f>_xlfn.IFERROR((M8-L8)/L8*100,"")</f>
      </c>
      <c r="O8" s="17"/>
      <c r="P8" s="17"/>
      <c r="Q8" s="18">
        <f>_xlfn.IFERROR((P8-O8)/O8*100,"")</f>
      </c>
      <c r="R8" s="22"/>
      <c r="S8" s="38"/>
      <c r="T8" s="39">
        <f t="shared" si="1"/>
      </c>
    </row>
    <row r="9" spans="1:20" s="6" customFormat="1" ht="30" customHeight="1">
      <c r="A9" s="45" t="s">
        <v>720</v>
      </c>
      <c r="B9" s="17"/>
      <c r="C9" s="17">
        <f t="shared" si="0"/>
        <v>0</v>
      </c>
      <c r="D9" s="18"/>
      <c r="E9" s="17"/>
      <c r="F9" s="17"/>
      <c r="G9" s="18">
        <f>_xlfn.IFERROR((F9-E9)/E9*100,"")</f>
      </c>
      <c r="H9" s="17"/>
      <c r="I9" s="17"/>
      <c r="J9" s="18">
        <f>_xlfn.IFERROR((I9-H9)/H9*100,"")</f>
      </c>
      <c r="K9" s="45" t="s">
        <v>720</v>
      </c>
      <c r="L9" s="17"/>
      <c r="M9" s="17"/>
      <c r="N9" s="18"/>
      <c r="O9" s="17"/>
      <c r="P9" s="17"/>
      <c r="Q9" s="18">
        <f>_xlfn.IFERROR((P9-O9)/O9*100,"")</f>
      </c>
      <c r="R9" s="22"/>
      <c r="S9" s="38"/>
      <c r="T9" s="39">
        <f t="shared" si="1"/>
      </c>
    </row>
    <row r="10" spans="1:20" s="6" customFormat="1" ht="30" customHeight="1">
      <c r="A10" s="45" t="s">
        <v>721</v>
      </c>
      <c r="B10" s="17"/>
      <c r="C10" s="17">
        <f t="shared" si="0"/>
        <v>0</v>
      </c>
      <c r="D10" s="18">
        <f>_xlfn.IFERROR((C10-B10)/B10*100,"")</f>
      </c>
      <c r="E10" s="17"/>
      <c r="F10" s="17"/>
      <c r="G10" s="18">
        <f>_xlfn.IFERROR((F10-E10)/E10*100,"")</f>
      </c>
      <c r="H10" s="17"/>
      <c r="I10" s="17"/>
      <c r="J10" s="18">
        <f>_xlfn.IFERROR((I10-H10)/H10*100,"")</f>
      </c>
      <c r="K10" s="45" t="s">
        <v>721</v>
      </c>
      <c r="L10" s="17"/>
      <c r="M10" s="17"/>
      <c r="N10" s="18"/>
      <c r="O10" s="17"/>
      <c r="P10" s="17"/>
      <c r="Q10" s="18">
        <f>_xlfn.IFERROR((P10-O10)/O10*100,"")</f>
      </c>
      <c r="R10" s="22"/>
      <c r="S10" s="38"/>
      <c r="T10" s="39">
        <f t="shared" si="1"/>
      </c>
    </row>
    <row r="11" spans="1:20" s="6" customFormat="1" ht="30" customHeight="1">
      <c r="A11" s="45" t="s">
        <v>722</v>
      </c>
      <c r="B11" s="17"/>
      <c r="C11" s="17">
        <f t="shared" si="0"/>
        <v>0</v>
      </c>
      <c r="D11" s="18">
        <f>_xlfn.IFERROR((C11-B11)/B11*100,"")</f>
      </c>
      <c r="E11" s="17"/>
      <c r="F11" s="17"/>
      <c r="G11" s="18">
        <f>_xlfn.IFERROR((F11-E11)/E11*100,"")</f>
      </c>
      <c r="H11" s="17"/>
      <c r="I11" s="17"/>
      <c r="J11" s="18">
        <f>_xlfn.IFERROR((I11-H11)/H11*100,"")</f>
      </c>
      <c r="K11" s="45" t="s">
        <v>722</v>
      </c>
      <c r="L11" s="17"/>
      <c r="M11" s="17"/>
      <c r="N11" s="18"/>
      <c r="O11" s="17"/>
      <c r="P11" s="17"/>
      <c r="Q11" s="18">
        <f>_xlfn.IFERROR((P11-O11)/O11*100,"")</f>
      </c>
      <c r="R11" s="22"/>
      <c r="S11" s="38"/>
      <c r="T11" s="39">
        <f t="shared" si="1"/>
      </c>
    </row>
    <row r="12" spans="1:20" s="6" customFormat="1" ht="30" customHeight="1">
      <c r="A12" s="45" t="s">
        <v>723</v>
      </c>
      <c r="B12" s="17"/>
      <c r="C12" s="17">
        <f t="shared" si="0"/>
        <v>0</v>
      </c>
      <c r="D12" s="46">
        <f>IF(B12*C12=0,,(C12/B12-1)*100)</f>
        <v>0</v>
      </c>
      <c r="E12" s="17"/>
      <c r="F12" s="17"/>
      <c r="G12" s="18"/>
      <c r="H12" s="17"/>
      <c r="I12" s="17"/>
      <c r="J12" s="18"/>
      <c r="K12" s="45" t="s">
        <v>723</v>
      </c>
      <c r="L12" s="17"/>
      <c r="M12" s="17"/>
      <c r="N12" s="18"/>
      <c r="O12" s="17"/>
      <c r="P12" s="17"/>
      <c r="Q12" s="18"/>
      <c r="R12" s="22"/>
      <c r="S12" s="38"/>
      <c r="T12" s="46">
        <f>IF(R12*S12=0,,(S12/R12-1)*100)</f>
        <v>0</v>
      </c>
    </row>
    <row r="13" spans="1:20" s="6" customFormat="1" ht="30" customHeight="1">
      <c r="A13" s="45" t="s">
        <v>724</v>
      </c>
      <c r="B13" s="17"/>
      <c r="C13" s="17">
        <f t="shared" si="0"/>
        <v>0</v>
      </c>
      <c r="D13" s="46">
        <f>IF(B13*C13=0,,(C13/B13-1)*100)</f>
        <v>0</v>
      </c>
      <c r="E13" s="17"/>
      <c r="F13" s="17"/>
      <c r="G13" s="18"/>
      <c r="H13" s="17"/>
      <c r="I13" s="17"/>
      <c r="J13" s="18"/>
      <c r="K13" s="45" t="s">
        <v>724</v>
      </c>
      <c r="L13" s="17"/>
      <c r="M13" s="17"/>
      <c r="N13" s="18"/>
      <c r="O13" s="17"/>
      <c r="P13" s="17"/>
      <c r="Q13" s="18"/>
      <c r="R13" s="22"/>
      <c r="S13" s="38"/>
      <c r="T13" s="39">
        <f t="shared" si="1"/>
      </c>
    </row>
    <row r="14" spans="1:20" s="6" customFormat="1" ht="30" customHeight="1">
      <c r="A14" s="47" t="s">
        <v>85</v>
      </c>
      <c r="B14" s="17"/>
      <c r="C14" s="17">
        <f t="shared" si="0"/>
        <v>0</v>
      </c>
      <c r="D14" s="46">
        <f>IF(B14*C14=0,,(C14/B14-1)*100)</f>
        <v>0</v>
      </c>
      <c r="E14" s="17"/>
      <c r="F14" s="17"/>
      <c r="G14" s="18"/>
      <c r="H14" s="17"/>
      <c r="I14" s="17"/>
      <c r="J14" s="18"/>
      <c r="K14" s="47" t="s">
        <v>85</v>
      </c>
      <c r="L14" s="17"/>
      <c r="M14" s="17"/>
      <c r="N14" s="18"/>
      <c r="O14" s="17"/>
      <c r="P14" s="17"/>
      <c r="Q14" s="18"/>
      <c r="R14" s="22"/>
      <c r="S14" s="38"/>
      <c r="T14" s="39">
        <f t="shared" si="1"/>
      </c>
    </row>
    <row r="15" spans="1:20" s="7" customFormat="1" ht="30" customHeight="1">
      <c r="A15" s="47" t="s">
        <v>86</v>
      </c>
      <c r="B15" s="17"/>
      <c r="C15" s="17">
        <f t="shared" si="0"/>
        <v>0</v>
      </c>
      <c r="D15" s="46">
        <f>IF(B15*C15=0,,(C15/B15-1)*100)</f>
        <v>0</v>
      </c>
      <c r="E15" s="17"/>
      <c r="F15" s="17"/>
      <c r="G15" s="18"/>
      <c r="H15" s="17"/>
      <c r="I15" s="17"/>
      <c r="J15" s="18"/>
      <c r="K15" s="47" t="s">
        <v>86</v>
      </c>
      <c r="L15" s="17"/>
      <c r="M15" s="17"/>
      <c r="N15" s="18"/>
      <c r="O15" s="17"/>
      <c r="P15" s="17"/>
      <c r="Q15" s="18"/>
      <c r="R15" s="22"/>
      <c r="S15" s="38"/>
      <c r="T15" s="39">
        <f t="shared" si="1"/>
      </c>
    </row>
    <row r="16" spans="1:20" s="6" customFormat="1" ht="30" customHeight="1">
      <c r="A16" s="19" t="s">
        <v>673</v>
      </c>
      <c r="B16" s="20"/>
      <c r="C16" s="20">
        <f>SUM(C7:C15)</f>
        <v>0</v>
      </c>
      <c r="D16" s="46">
        <f>IF(B16*C16=0,,(C16/B16-1)*100)</f>
        <v>0</v>
      </c>
      <c r="E16" s="20"/>
      <c r="F16" s="20">
        <f>SUM(F7:F15)</f>
        <v>0</v>
      </c>
      <c r="G16" s="48"/>
      <c r="H16" s="20"/>
      <c r="I16" s="20">
        <f>SUM(I7:I15)</f>
        <v>0</v>
      </c>
      <c r="J16" s="48"/>
      <c r="K16" s="19" t="s">
        <v>673</v>
      </c>
      <c r="L16" s="20"/>
      <c r="M16" s="20">
        <f>SUM(M7:M15)</f>
        <v>0</v>
      </c>
      <c r="N16" s="48"/>
      <c r="O16" s="20"/>
      <c r="P16" s="20">
        <f>SUM(P7:P15)</f>
        <v>0</v>
      </c>
      <c r="Q16" s="48"/>
      <c r="R16" s="20"/>
      <c r="S16" s="20">
        <f>SUM(S7:S15)</f>
        <v>0</v>
      </c>
      <c r="T16" s="46">
        <f>IF(R16*S16=0,,(S16/R16-1)*100)</f>
        <v>0</v>
      </c>
    </row>
    <row r="17" spans="1:20" s="6" customFormat="1" ht="30" customHeight="1">
      <c r="A17" s="21" t="s">
        <v>725</v>
      </c>
      <c r="B17" s="22"/>
      <c r="C17" s="22">
        <f>SUM(C18:C20)</f>
        <v>0</v>
      </c>
      <c r="D17" s="23"/>
      <c r="E17" s="22"/>
      <c r="F17" s="22">
        <f>SUM(F18:F20)</f>
        <v>0</v>
      </c>
      <c r="G17" s="23"/>
      <c r="H17" s="22">
        <f>SUM(H18:H20)</f>
        <v>0</v>
      </c>
      <c r="I17" s="22">
        <f>SUM(I18:I20)</f>
        <v>0</v>
      </c>
      <c r="J17" s="23"/>
      <c r="K17" s="21" t="s">
        <v>725</v>
      </c>
      <c r="L17" s="22"/>
      <c r="M17" s="22">
        <f>SUM(M18:M20)</f>
        <v>0</v>
      </c>
      <c r="N17" s="23"/>
      <c r="O17" s="22"/>
      <c r="P17" s="22">
        <f>SUM(P18:P20)</f>
        <v>0</v>
      </c>
      <c r="Q17" s="23"/>
      <c r="R17" s="22"/>
      <c r="S17" s="22">
        <f>SUM(S18:S20)</f>
        <v>0</v>
      </c>
      <c r="T17" s="39"/>
    </row>
    <row r="18" spans="1:20" s="6" customFormat="1" ht="30" customHeight="1">
      <c r="A18" s="24" t="s">
        <v>726</v>
      </c>
      <c r="B18" s="25">
        <f aca="true" t="shared" si="2" ref="B18:C20">E18+H18+L18+O18+R18</f>
        <v>0</v>
      </c>
      <c r="C18" s="25">
        <f t="shared" si="2"/>
        <v>0</v>
      </c>
      <c r="D18" s="18"/>
      <c r="E18" s="25"/>
      <c r="F18" s="25"/>
      <c r="G18" s="18"/>
      <c r="H18" s="25"/>
      <c r="I18" s="25"/>
      <c r="J18" s="18"/>
      <c r="K18" s="24" t="s">
        <v>726</v>
      </c>
      <c r="L18" s="25"/>
      <c r="M18" s="25"/>
      <c r="N18" s="18"/>
      <c r="O18" s="25"/>
      <c r="P18" s="25"/>
      <c r="Q18" s="40"/>
      <c r="R18" s="38"/>
      <c r="S18" s="38"/>
      <c r="T18" s="39"/>
    </row>
    <row r="19" spans="1:20" s="6" customFormat="1" ht="30" customHeight="1">
      <c r="A19" s="24" t="s">
        <v>727</v>
      </c>
      <c r="B19" s="25">
        <f t="shared" si="2"/>
        <v>0</v>
      </c>
      <c r="C19" s="25">
        <f t="shared" si="2"/>
        <v>0</v>
      </c>
      <c r="D19" s="18"/>
      <c r="E19" s="25"/>
      <c r="F19" s="25"/>
      <c r="G19" s="18"/>
      <c r="H19" s="25"/>
      <c r="I19" s="25"/>
      <c r="J19" s="18"/>
      <c r="K19" s="24" t="s">
        <v>727</v>
      </c>
      <c r="L19" s="25"/>
      <c r="M19" s="25"/>
      <c r="N19" s="18"/>
      <c r="O19" s="25"/>
      <c r="P19" s="25"/>
      <c r="Q19" s="40"/>
      <c r="R19" s="38"/>
      <c r="S19" s="38"/>
      <c r="T19" s="39"/>
    </row>
    <row r="20" spans="1:20" s="8" customFormat="1" ht="30" customHeight="1">
      <c r="A20" s="24" t="s">
        <v>728</v>
      </c>
      <c r="B20" s="25">
        <f t="shared" si="2"/>
        <v>0</v>
      </c>
      <c r="C20" s="25">
        <f t="shared" si="2"/>
        <v>0</v>
      </c>
      <c r="D20" s="18"/>
      <c r="E20" s="25"/>
      <c r="F20" s="25"/>
      <c r="G20" s="18"/>
      <c r="H20" s="25"/>
      <c r="I20" s="25"/>
      <c r="J20" s="18"/>
      <c r="K20" s="24" t="s">
        <v>728</v>
      </c>
      <c r="L20" s="25"/>
      <c r="M20" s="25"/>
      <c r="N20" s="18"/>
      <c r="O20" s="25"/>
      <c r="P20" s="25"/>
      <c r="Q20" s="40"/>
      <c r="R20" s="38"/>
      <c r="S20" s="38"/>
      <c r="T20" s="39"/>
    </row>
    <row r="21" spans="1:20" ht="30" customHeight="1">
      <c r="A21" s="26" t="s">
        <v>683</v>
      </c>
      <c r="B21" s="27">
        <f>B16+B17</f>
        <v>0</v>
      </c>
      <c r="C21" s="27">
        <f aca="true" t="shared" si="3" ref="C21:S21">C16+C17</f>
        <v>0</v>
      </c>
      <c r="D21" s="28"/>
      <c r="E21" s="27">
        <f t="shared" si="3"/>
        <v>0</v>
      </c>
      <c r="F21" s="27">
        <f t="shared" si="3"/>
        <v>0</v>
      </c>
      <c r="G21" s="28"/>
      <c r="H21" s="27">
        <f t="shared" si="3"/>
        <v>0</v>
      </c>
      <c r="I21" s="27">
        <f t="shared" si="3"/>
        <v>0</v>
      </c>
      <c r="J21" s="28"/>
      <c r="K21" s="32" t="s">
        <v>44</v>
      </c>
      <c r="L21" s="27">
        <f t="shared" si="3"/>
        <v>0</v>
      </c>
      <c r="M21" s="27">
        <f t="shared" si="3"/>
        <v>0</v>
      </c>
      <c r="N21" s="28"/>
      <c r="O21" s="27">
        <f t="shared" si="3"/>
        <v>0</v>
      </c>
      <c r="P21" s="27">
        <f t="shared" si="3"/>
        <v>0</v>
      </c>
      <c r="Q21" s="28"/>
      <c r="R21" s="27">
        <f t="shared" si="3"/>
        <v>0</v>
      </c>
      <c r="S21" s="27">
        <f t="shared" si="3"/>
        <v>0</v>
      </c>
      <c r="T21" s="41"/>
    </row>
    <row r="22" spans="1:20" ht="21.75" customHeight="1">
      <c r="A22" s="757" t="s">
        <v>729</v>
      </c>
      <c r="B22" s="757"/>
      <c r="C22" s="757"/>
      <c r="D22" s="757"/>
      <c r="E22" s="757"/>
      <c r="F22" s="757"/>
      <c r="G22" s="757"/>
      <c r="H22" s="757"/>
      <c r="I22" s="757"/>
      <c r="J22" s="757"/>
      <c r="K22" s="757" t="s">
        <v>729</v>
      </c>
      <c r="L22" s="757"/>
      <c r="M22" s="757"/>
      <c r="N22" s="757"/>
      <c r="O22" s="757"/>
      <c r="P22" s="757"/>
      <c r="Q22" s="757"/>
      <c r="R22" s="757"/>
      <c r="S22" s="757"/>
      <c r="T22" s="757"/>
    </row>
    <row r="23" spans="1:20" ht="15.75">
      <c r="A23" s="8"/>
      <c r="B23" s="8"/>
      <c r="C23" s="8"/>
      <c r="D23" s="29"/>
      <c r="E23" s="8"/>
      <c r="F23" s="8"/>
      <c r="G23" s="29"/>
      <c r="J23" s="33"/>
      <c r="N23" s="33"/>
      <c r="Q23" s="33"/>
      <c r="T23" s="42"/>
    </row>
    <row r="24" spans="1:20" ht="15.75">
      <c r="A24" s="8"/>
      <c r="B24" s="8"/>
      <c r="C24" s="8"/>
      <c r="D24" s="29"/>
      <c r="E24" s="8"/>
      <c r="F24" s="8"/>
      <c r="G24" s="29"/>
      <c r="J24" s="33"/>
      <c r="N24" s="33"/>
      <c r="Q24" s="33"/>
      <c r="T24" s="42"/>
    </row>
    <row r="25" spans="1:7" ht="15.75">
      <c r="A25" s="8"/>
      <c r="B25" s="8"/>
      <c r="C25" s="8"/>
      <c r="D25" s="8"/>
      <c r="E25" s="8"/>
      <c r="F25" s="8"/>
      <c r="G25" s="8"/>
    </row>
    <row r="26" spans="1:7" ht="15.75">
      <c r="A26" s="8"/>
      <c r="B26" s="8"/>
      <c r="C26" s="8"/>
      <c r="D26" s="8"/>
      <c r="E26" s="8"/>
      <c r="F26" s="8"/>
      <c r="G26" s="8"/>
    </row>
    <row r="27" spans="1:7" ht="15.75">
      <c r="A27" s="8"/>
      <c r="B27" s="8"/>
      <c r="C27" s="8"/>
      <c r="D27" s="8"/>
      <c r="E27" s="8"/>
      <c r="F27" s="8"/>
      <c r="G27" s="8"/>
    </row>
    <row r="28" spans="1:7" ht="15.75">
      <c r="A28" s="8"/>
      <c r="B28" s="8"/>
      <c r="C28" s="8"/>
      <c r="D28" s="8"/>
      <c r="E28" s="8"/>
      <c r="F28" s="8"/>
      <c r="G28" s="8"/>
    </row>
    <row r="29" spans="1:7" ht="15.75">
      <c r="A29" s="8"/>
      <c r="B29" s="8"/>
      <c r="C29" s="8"/>
      <c r="D29" s="8"/>
      <c r="E29" s="8"/>
      <c r="F29" s="8"/>
      <c r="G29" s="8"/>
    </row>
  </sheetData>
  <sheetProtection/>
  <mergeCells count="26">
    <mergeCell ref="A22:J22"/>
    <mergeCell ref="K22:T22"/>
    <mergeCell ref="A4:A6"/>
    <mergeCell ref="B5:B6"/>
    <mergeCell ref="E5:E6"/>
    <mergeCell ref="H5:H6"/>
    <mergeCell ref="K4:K6"/>
    <mergeCell ref="L5:L6"/>
    <mergeCell ref="O5:O6"/>
    <mergeCell ref="R5:R6"/>
    <mergeCell ref="C5:D5"/>
    <mergeCell ref="F5:G5"/>
    <mergeCell ref="I5:J5"/>
    <mergeCell ref="M5:N5"/>
    <mergeCell ref="P5:Q5"/>
    <mergeCell ref="S5:T5"/>
    <mergeCell ref="A2:J2"/>
    <mergeCell ref="K2:T2"/>
    <mergeCell ref="I3:J3"/>
    <mergeCell ref="S3:T3"/>
    <mergeCell ref="B4:D4"/>
    <mergeCell ref="E4:G4"/>
    <mergeCell ref="H4:J4"/>
    <mergeCell ref="L4:N4"/>
    <mergeCell ref="O4:Q4"/>
    <mergeCell ref="R4:T4"/>
  </mergeCells>
  <printOptions/>
  <pageMargins left="0.59" right="0.39" top="0.79"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9" tint="0.39998000860214233"/>
  </sheetPr>
  <dimension ref="A1:I32"/>
  <sheetViews>
    <sheetView showZeros="0" zoomScaleSheetLayoutView="100" zoomScalePageLayoutView="0" workbookViewId="0" topLeftCell="A1">
      <pane xSplit="1" ySplit="5" topLeftCell="B9" activePane="bottomRight" state="frozen"/>
      <selection pane="topLeft" activeCell="A1" sqref="A1"/>
      <selection pane="topRight" activeCell="A1" sqref="A1"/>
      <selection pane="bottomLeft" activeCell="A1" sqref="A1"/>
      <selection pane="bottomRight" activeCell="A7" sqref="A7"/>
    </sheetView>
  </sheetViews>
  <sheetFormatPr defaultColWidth="9.00390625" defaultRowHeight="14.25"/>
  <cols>
    <col min="1" max="1" width="30.625" style="258" customWidth="1"/>
    <col min="2" max="2" width="11.625" style="258" hidden="1" customWidth="1"/>
    <col min="3" max="6" width="12.375" style="258" customWidth="1"/>
    <col min="7" max="16384" width="9.00390625" style="258" customWidth="1"/>
  </cols>
  <sheetData>
    <row r="1" spans="1:6" s="254" customFormat="1" ht="18.75" customHeight="1">
      <c r="A1" s="92" t="s">
        <v>75</v>
      </c>
      <c r="B1" s="261"/>
      <c r="C1" s="261"/>
      <c r="D1" s="261"/>
      <c r="E1" s="261"/>
      <c r="F1" s="261"/>
    </row>
    <row r="2" spans="1:9" s="255" customFormat="1" ht="26.25" customHeight="1">
      <c r="A2" s="638" t="s">
        <v>76</v>
      </c>
      <c r="B2" s="638"/>
      <c r="C2" s="638"/>
      <c r="D2" s="638"/>
      <c r="E2" s="638"/>
      <c r="F2" s="638"/>
      <c r="H2" s="615"/>
      <c r="I2" s="615"/>
    </row>
    <row r="3" spans="1:9" s="256" customFormat="1" ht="19.5" customHeight="1">
      <c r="A3" s="562"/>
      <c r="B3" s="289"/>
      <c r="C3" s="289"/>
      <c r="D3" s="639" t="s">
        <v>5</v>
      </c>
      <c r="E3" s="640"/>
      <c r="F3" s="640"/>
      <c r="H3" s="616"/>
      <c r="I3" s="616"/>
    </row>
    <row r="4" spans="1:9" s="92" customFormat="1" ht="22.5" customHeight="1">
      <c r="A4" s="642" t="s">
        <v>77</v>
      </c>
      <c r="B4" s="644" t="s">
        <v>7</v>
      </c>
      <c r="C4" s="634" t="s">
        <v>8</v>
      </c>
      <c r="D4" s="634" t="s">
        <v>9</v>
      </c>
      <c r="E4" s="634"/>
      <c r="F4" s="634"/>
      <c r="H4" s="617"/>
      <c r="I4" s="617"/>
    </row>
    <row r="5" spans="1:9" s="92" customFormat="1" ht="22.5" customHeight="1">
      <c r="A5" s="643"/>
      <c r="B5" s="644"/>
      <c r="C5" s="645" t="s">
        <v>10</v>
      </c>
      <c r="D5" s="291" t="s">
        <v>10</v>
      </c>
      <c r="E5" s="291" t="s">
        <v>11</v>
      </c>
      <c r="F5" s="224" t="s">
        <v>12</v>
      </c>
      <c r="H5" s="617"/>
      <c r="I5" s="617"/>
    </row>
    <row r="6" spans="1:9" ht="24.75" customHeight="1">
      <c r="A6" s="292" t="s">
        <v>78</v>
      </c>
      <c r="B6" s="293"/>
      <c r="C6" s="293">
        <v>0</v>
      </c>
      <c r="D6" s="293"/>
      <c r="E6" s="294"/>
      <c r="F6" s="294"/>
      <c r="G6" s="618"/>
      <c r="H6" s="618"/>
      <c r="I6" s="620"/>
    </row>
    <row r="7" spans="1:9" ht="24.75" customHeight="1">
      <c r="A7" s="295" t="s">
        <v>79</v>
      </c>
      <c r="B7" s="296">
        <v>4</v>
      </c>
      <c r="C7" s="296">
        <v>5</v>
      </c>
      <c r="D7" s="296">
        <v>5</v>
      </c>
      <c r="E7" s="46">
        <f aca="true" t="shared" si="0" ref="E7:E13">D7/C7*100</f>
        <v>100</v>
      </c>
      <c r="F7" s="46">
        <f>D7/B7*100-100</f>
        <v>25</v>
      </c>
      <c r="G7" s="618"/>
      <c r="H7" s="618"/>
      <c r="I7" s="620"/>
    </row>
    <row r="8" spans="1:9" ht="24.75" customHeight="1">
      <c r="A8" s="295" t="s">
        <v>80</v>
      </c>
      <c r="B8" s="296">
        <v>786</v>
      </c>
      <c r="C8" s="296">
        <v>5000</v>
      </c>
      <c r="D8" s="296">
        <v>5665</v>
      </c>
      <c r="E8" s="46">
        <f t="shared" si="0"/>
        <v>113.3</v>
      </c>
      <c r="F8" s="46">
        <f>D8/B8*100-100</f>
        <v>620.737913486005</v>
      </c>
      <c r="G8" s="618"/>
      <c r="H8" s="618"/>
      <c r="I8" s="620"/>
    </row>
    <row r="9" spans="1:9" ht="24.75" customHeight="1">
      <c r="A9" s="295" t="s">
        <v>81</v>
      </c>
      <c r="B9" s="296">
        <v>378</v>
      </c>
      <c r="C9" s="296">
        <v>1000</v>
      </c>
      <c r="D9" s="296">
        <v>1096</v>
      </c>
      <c r="E9" s="46">
        <f t="shared" si="0"/>
        <v>109.60000000000001</v>
      </c>
      <c r="F9" s="46">
        <f>D9/B9*100-100</f>
        <v>189.94708994708998</v>
      </c>
      <c r="G9" s="618"/>
      <c r="H9" s="618"/>
      <c r="I9" s="620"/>
    </row>
    <row r="10" spans="1:9" ht="24.75" customHeight="1">
      <c r="A10" s="295" t="s">
        <v>82</v>
      </c>
      <c r="B10" s="296">
        <v>14429</v>
      </c>
      <c r="C10" s="296">
        <f>110270-6000</f>
        <v>104270</v>
      </c>
      <c r="D10" s="296">
        <v>104868</v>
      </c>
      <c r="E10" s="46">
        <f t="shared" si="0"/>
        <v>100.5735110770116</v>
      </c>
      <c r="F10" s="46">
        <f>D10/B10*100-100</f>
        <v>626.7863330792155</v>
      </c>
      <c r="G10" s="618"/>
      <c r="H10" s="618"/>
      <c r="I10" s="620"/>
    </row>
    <row r="11" spans="1:9" ht="24.75" customHeight="1">
      <c r="A11" s="295" t="s">
        <v>83</v>
      </c>
      <c r="B11" s="296">
        <v>592</v>
      </c>
      <c r="C11" s="296">
        <v>1140</v>
      </c>
      <c r="D11" s="296">
        <v>975</v>
      </c>
      <c r="E11" s="46">
        <f t="shared" si="0"/>
        <v>85.52631578947368</v>
      </c>
      <c r="F11" s="46">
        <f>D11/B11*100-100</f>
        <v>64.69594594594594</v>
      </c>
      <c r="G11" s="618"/>
      <c r="H11" s="619"/>
      <c r="I11" s="620"/>
    </row>
    <row r="12" spans="1:9" ht="24.75" customHeight="1">
      <c r="A12" s="295" t="s">
        <v>84</v>
      </c>
      <c r="B12" s="296">
        <v>4484</v>
      </c>
      <c r="C12" s="296">
        <v>2490</v>
      </c>
      <c r="D12" s="296">
        <v>2409</v>
      </c>
      <c r="E12" s="46">
        <f t="shared" si="0"/>
        <v>96.74698795180723</v>
      </c>
      <c r="F12" s="46">
        <f>D12/B12*100-100</f>
        <v>-46.27564674397859</v>
      </c>
      <c r="G12" s="618"/>
      <c r="H12" s="619"/>
      <c r="I12" s="620"/>
    </row>
    <row r="13" spans="1:9" ht="24.75" customHeight="1">
      <c r="A13" s="295" t="s">
        <v>85</v>
      </c>
      <c r="B13" s="296">
        <v>3125</v>
      </c>
      <c r="C13" s="296">
        <v>2795</v>
      </c>
      <c r="D13" s="296">
        <v>2734</v>
      </c>
      <c r="E13" s="46">
        <f t="shared" si="0"/>
        <v>97.81753130590339</v>
      </c>
      <c r="F13" s="46">
        <f>D13/B13*100-100</f>
        <v>-12.512</v>
      </c>
      <c r="G13" s="618"/>
      <c r="H13" s="619"/>
      <c r="I13" s="620"/>
    </row>
    <row r="14" spans="1:9" ht="24.75" customHeight="1">
      <c r="A14" s="295" t="s">
        <v>86</v>
      </c>
      <c r="B14" s="296"/>
      <c r="C14" s="296"/>
      <c r="D14" s="296"/>
      <c r="E14" s="46"/>
      <c r="F14" s="46"/>
      <c r="G14" s="618"/>
      <c r="H14" s="619"/>
      <c r="I14" s="620"/>
    </row>
    <row r="15" spans="1:9" ht="24.75" customHeight="1">
      <c r="A15" s="297" t="s">
        <v>87</v>
      </c>
      <c r="B15" s="563">
        <f>SUM(B6:B14)</f>
        <v>23798</v>
      </c>
      <c r="C15" s="563">
        <f>SUM(C6:C14)</f>
        <v>116700</v>
      </c>
      <c r="D15" s="563">
        <f>SUM(D6:D14)</f>
        <v>117752</v>
      </c>
      <c r="E15" s="46">
        <f>D15/C15*100</f>
        <v>100.90145672664951</v>
      </c>
      <c r="F15" s="46">
        <f>D15/B15*100-100</f>
        <v>394.7978821749727</v>
      </c>
      <c r="G15" s="618"/>
      <c r="H15" s="619"/>
      <c r="I15" s="620"/>
    </row>
    <row r="16" spans="1:9" ht="24.75" customHeight="1">
      <c r="A16" s="295" t="s">
        <v>88</v>
      </c>
      <c r="B16" s="424">
        <f>SUM(B17:B19)</f>
        <v>43022</v>
      </c>
      <c r="C16" s="300">
        <f>SUM(C17:C19)</f>
        <v>47126</v>
      </c>
      <c r="D16" s="300">
        <f>SUM(D17:D19)</f>
        <v>47126</v>
      </c>
      <c r="E16" s="46"/>
      <c r="F16" s="46"/>
      <c r="G16" s="618"/>
      <c r="H16" s="619"/>
      <c r="I16" s="620"/>
    </row>
    <row r="17" spans="1:9" ht="24.75" customHeight="1">
      <c r="A17" s="295" t="s">
        <v>89</v>
      </c>
      <c r="B17" s="300">
        <v>29500</v>
      </c>
      <c r="C17" s="300">
        <v>40000</v>
      </c>
      <c r="D17" s="300">
        <v>40000</v>
      </c>
      <c r="E17" s="46"/>
      <c r="F17" s="46"/>
      <c r="G17" s="618"/>
      <c r="H17" s="619"/>
      <c r="I17" s="620"/>
    </row>
    <row r="18" spans="1:9" ht="24.75" customHeight="1">
      <c r="A18" s="243" t="s">
        <v>90</v>
      </c>
      <c r="B18" s="300">
        <v>2486</v>
      </c>
      <c r="C18" s="300">
        <v>612</v>
      </c>
      <c r="D18" s="300">
        <v>612</v>
      </c>
      <c r="E18" s="46"/>
      <c r="F18" s="46"/>
      <c r="G18" s="618"/>
      <c r="H18" s="619"/>
      <c r="I18" s="620"/>
    </row>
    <row r="19" spans="1:9" ht="24.75" customHeight="1">
      <c r="A19" s="243" t="s">
        <v>91</v>
      </c>
      <c r="B19" s="300">
        <v>11036</v>
      </c>
      <c r="C19" s="300">
        <v>6514</v>
      </c>
      <c r="D19" s="300">
        <v>6514</v>
      </c>
      <c r="E19" s="46"/>
      <c r="F19" s="46"/>
      <c r="G19" s="618"/>
      <c r="H19" s="619"/>
      <c r="I19" s="620"/>
    </row>
    <row r="20" spans="1:9" ht="24.75" customHeight="1">
      <c r="A20" s="247" t="s">
        <v>44</v>
      </c>
      <c r="B20" s="252">
        <f>B15+B16</f>
        <v>66820</v>
      </c>
      <c r="C20" s="252">
        <f>C15+C16</f>
        <v>163826</v>
      </c>
      <c r="D20" s="252">
        <f>D15+D16</f>
        <v>164878</v>
      </c>
      <c r="E20" s="253"/>
      <c r="F20" s="253"/>
      <c r="G20" s="618"/>
      <c r="H20" s="619"/>
      <c r="I20" s="620"/>
    </row>
    <row r="21" spans="1:6" ht="24.75" customHeight="1">
      <c r="A21" s="631" t="s">
        <v>45</v>
      </c>
      <c r="B21" s="631"/>
      <c r="C21" s="641"/>
      <c r="D21" s="631"/>
      <c r="E21" s="631"/>
      <c r="F21" s="631"/>
    </row>
    <row r="22" spans="1:7" ht="15.75">
      <c r="A22" s="286"/>
      <c r="B22" s="286"/>
      <c r="C22" s="286"/>
      <c r="D22" s="286"/>
      <c r="E22" s="286"/>
      <c r="F22" s="286"/>
      <c r="G22" s="286"/>
    </row>
    <row r="23" spans="1:7" ht="15.75">
      <c r="A23" s="286"/>
      <c r="B23" s="286"/>
      <c r="C23" s="286"/>
      <c r="D23" s="286"/>
      <c r="E23" s="286"/>
      <c r="F23" s="286"/>
      <c r="G23" s="286"/>
    </row>
    <row r="24" spans="1:7" ht="15.75">
      <c r="A24" s="286"/>
      <c r="B24" s="286"/>
      <c r="C24" s="286"/>
      <c r="D24" s="286"/>
      <c r="E24" s="286"/>
      <c r="F24" s="286"/>
      <c r="G24" s="286"/>
    </row>
    <row r="25" spans="1:7" ht="15.75">
      <c r="A25" s="286"/>
      <c r="B25" s="286"/>
      <c r="C25" s="286"/>
      <c r="D25" s="286"/>
      <c r="E25" s="286"/>
      <c r="F25" s="286"/>
      <c r="G25" s="286"/>
    </row>
    <row r="26" spans="1:7" ht="15.75">
      <c r="A26" s="286"/>
      <c r="B26" s="286"/>
      <c r="C26" s="286"/>
      <c r="D26" s="286"/>
      <c r="E26" s="286"/>
      <c r="F26" s="286"/>
      <c r="G26" s="286"/>
    </row>
    <row r="27" spans="1:7" ht="15.75">
      <c r="A27" s="286"/>
      <c r="B27" s="286"/>
      <c r="C27" s="286"/>
      <c r="D27" s="286"/>
      <c r="E27" s="286"/>
      <c r="F27" s="286"/>
      <c r="G27" s="286"/>
    </row>
    <row r="28" spans="1:7" ht="15.75">
      <c r="A28" s="286"/>
      <c r="B28" s="286"/>
      <c r="C28" s="286"/>
      <c r="D28" s="286"/>
      <c r="E28" s="286"/>
      <c r="F28" s="286"/>
      <c r="G28" s="286"/>
    </row>
    <row r="29" spans="1:7" ht="15.75">
      <c r="A29" s="286"/>
      <c r="B29" s="286"/>
      <c r="C29" s="286"/>
      <c r="D29" s="286"/>
      <c r="E29" s="286"/>
      <c r="F29" s="286"/>
      <c r="G29" s="286"/>
    </row>
    <row r="30" spans="1:7" ht="15.75">
      <c r="A30" s="286"/>
      <c r="B30" s="286"/>
      <c r="C30" s="286"/>
      <c r="D30" s="286"/>
      <c r="E30" s="286"/>
      <c r="F30" s="286"/>
      <c r="G30" s="286"/>
    </row>
    <row r="31" spans="1:7" ht="15.75">
      <c r="A31" s="286"/>
      <c r="B31" s="286"/>
      <c r="C31" s="286"/>
      <c r="D31" s="286"/>
      <c r="E31" s="286"/>
      <c r="F31" s="286"/>
      <c r="G31" s="286"/>
    </row>
    <row r="32" spans="1:7" ht="15.75">
      <c r="A32" s="286"/>
      <c r="B32" s="286"/>
      <c r="C32" s="286"/>
      <c r="D32" s="286"/>
      <c r="E32" s="286"/>
      <c r="F32" s="286"/>
      <c r="G32" s="286"/>
    </row>
  </sheetData>
  <sheetProtection/>
  <mergeCells count="7">
    <mergeCell ref="A2:F2"/>
    <mergeCell ref="D3:F3"/>
    <mergeCell ref="D4:F4"/>
    <mergeCell ref="A21:F21"/>
    <mergeCell ref="A4:A5"/>
    <mergeCell ref="B4:B5"/>
    <mergeCell ref="C4:C5"/>
  </mergeCells>
  <printOptions horizontalCentered="1"/>
  <pageMargins left="0.75" right="0.75" top="0.98" bottom="0.98" header="0.51" footer="0.51"/>
  <pageSetup horizontalDpi="600" verticalDpi="600" orientation="portrait" paperSize="9"/>
</worksheet>
</file>

<file path=xl/worksheets/sheet50.xml><?xml version="1.0" encoding="utf-8"?>
<worksheet xmlns="http://schemas.openxmlformats.org/spreadsheetml/2006/main" xmlns:r="http://schemas.openxmlformats.org/officeDocument/2006/relationships">
  <sheetPr>
    <tabColor theme="2" tint="-0.4999699890613556"/>
  </sheetPr>
  <dimension ref="A1:U29"/>
  <sheetViews>
    <sheetView showZeros="0" zoomScalePageLayoutView="0" workbookViewId="0" topLeftCell="A1">
      <selection activeCell="F12" sqref="F12"/>
    </sheetView>
  </sheetViews>
  <sheetFormatPr defaultColWidth="9.00390625" defaultRowHeight="14.25"/>
  <cols>
    <col min="1" max="1" width="15.375" style="9" customWidth="1"/>
    <col min="2" max="10" width="7.625" style="9" customWidth="1"/>
    <col min="11" max="11" width="15.375" style="9" customWidth="1"/>
    <col min="12" max="17" width="7.625" style="9" customWidth="1"/>
    <col min="18" max="18" width="7.625" style="10" customWidth="1"/>
    <col min="19" max="19" width="7.625" style="11" customWidth="1"/>
    <col min="20" max="20" width="7.625" style="10" customWidth="1"/>
    <col min="21" max="16384" width="9.00390625" style="9" customWidth="1"/>
  </cols>
  <sheetData>
    <row r="1" spans="1:20" s="1" customFormat="1" ht="16.5" customHeight="1">
      <c r="A1" s="12" t="s">
        <v>730</v>
      </c>
      <c r="K1" s="12" t="s">
        <v>731</v>
      </c>
      <c r="R1" s="34"/>
      <c r="S1" s="35"/>
      <c r="T1" s="34"/>
    </row>
    <row r="2" spans="1:21" s="2" customFormat="1" ht="26.25" customHeight="1">
      <c r="A2" s="746" t="s">
        <v>732</v>
      </c>
      <c r="B2" s="746"/>
      <c r="C2" s="746"/>
      <c r="D2" s="746"/>
      <c r="E2" s="746"/>
      <c r="F2" s="746"/>
      <c r="G2" s="746"/>
      <c r="H2" s="746"/>
      <c r="I2" s="746"/>
      <c r="J2" s="746"/>
      <c r="K2" s="746" t="s">
        <v>732</v>
      </c>
      <c r="L2" s="746"/>
      <c r="M2" s="746"/>
      <c r="N2" s="746"/>
      <c r="O2" s="746"/>
      <c r="P2" s="746"/>
      <c r="Q2" s="746"/>
      <c r="R2" s="746"/>
      <c r="S2" s="746"/>
      <c r="T2" s="746"/>
      <c r="U2" s="36"/>
    </row>
    <row r="3" spans="1:20" s="3" customFormat="1" ht="15.75" customHeight="1">
      <c r="A3" s="13"/>
      <c r="B3" s="13"/>
      <c r="C3" s="13"/>
      <c r="D3" s="13"/>
      <c r="E3" s="13"/>
      <c r="F3" s="13"/>
      <c r="G3" s="13"/>
      <c r="H3" s="13"/>
      <c r="I3" s="747" t="s">
        <v>5</v>
      </c>
      <c r="J3" s="747"/>
      <c r="K3" s="30"/>
      <c r="L3" s="31"/>
      <c r="M3" s="13"/>
      <c r="N3" s="13"/>
      <c r="O3" s="13"/>
      <c r="P3" s="13"/>
      <c r="Q3" s="13"/>
      <c r="R3" s="37"/>
      <c r="S3" s="747" t="s">
        <v>5</v>
      </c>
      <c r="T3" s="747"/>
    </row>
    <row r="4" spans="1:20" s="4" customFormat="1" ht="19.5" customHeight="1">
      <c r="A4" s="754" t="s">
        <v>6</v>
      </c>
      <c r="B4" s="748" t="s">
        <v>192</v>
      </c>
      <c r="C4" s="749"/>
      <c r="D4" s="750"/>
      <c r="E4" s="751" t="s">
        <v>646</v>
      </c>
      <c r="F4" s="752"/>
      <c r="G4" s="753"/>
      <c r="H4" s="751" t="s">
        <v>647</v>
      </c>
      <c r="I4" s="752"/>
      <c r="J4" s="753"/>
      <c r="K4" s="754" t="s">
        <v>6</v>
      </c>
      <c r="L4" s="751" t="s">
        <v>648</v>
      </c>
      <c r="M4" s="752"/>
      <c r="N4" s="753"/>
      <c r="O4" s="751" t="s">
        <v>649</v>
      </c>
      <c r="P4" s="752"/>
      <c r="Q4" s="753"/>
      <c r="R4" s="751" t="s">
        <v>650</v>
      </c>
      <c r="S4" s="752"/>
      <c r="T4" s="753"/>
    </row>
    <row r="5" spans="1:20" s="4" customFormat="1" ht="19.5" customHeight="1">
      <c r="A5" s="755"/>
      <c r="B5" s="754" t="s">
        <v>9</v>
      </c>
      <c r="C5" s="748" t="s">
        <v>296</v>
      </c>
      <c r="D5" s="750"/>
      <c r="E5" s="754" t="s">
        <v>9</v>
      </c>
      <c r="F5" s="748" t="s">
        <v>296</v>
      </c>
      <c r="G5" s="750"/>
      <c r="H5" s="754" t="s">
        <v>9</v>
      </c>
      <c r="I5" s="748" t="s">
        <v>296</v>
      </c>
      <c r="J5" s="750"/>
      <c r="K5" s="755"/>
      <c r="L5" s="754" t="s">
        <v>9</v>
      </c>
      <c r="M5" s="748" t="s">
        <v>296</v>
      </c>
      <c r="N5" s="750"/>
      <c r="O5" s="754" t="s">
        <v>9</v>
      </c>
      <c r="P5" s="748" t="s">
        <v>296</v>
      </c>
      <c r="Q5" s="750"/>
      <c r="R5" s="754" t="s">
        <v>9</v>
      </c>
      <c r="S5" s="748" t="s">
        <v>296</v>
      </c>
      <c r="T5" s="750"/>
    </row>
    <row r="6" spans="1:20" s="5" customFormat="1" ht="19.5" customHeight="1">
      <c r="A6" s="756"/>
      <c r="B6" s="756"/>
      <c r="C6" s="14" t="s">
        <v>10</v>
      </c>
      <c r="D6" s="15" t="s">
        <v>12</v>
      </c>
      <c r="E6" s="756"/>
      <c r="F6" s="14" t="s">
        <v>10</v>
      </c>
      <c r="G6" s="15" t="s">
        <v>12</v>
      </c>
      <c r="H6" s="756"/>
      <c r="I6" s="14" t="s">
        <v>10</v>
      </c>
      <c r="J6" s="15" t="s">
        <v>12</v>
      </c>
      <c r="K6" s="756"/>
      <c r="L6" s="756"/>
      <c r="M6" s="14" t="s">
        <v>10</v>
      </c>
      <c r="N6" s="15" t="s">
        <v>12</v>
      </c>
      <c r="O6" s="756"/>
      <c r="P6" s="14" t="s">
        <v>10</v>
      </c>
      <c r="Q6" s="15" t="s">
        <v>12</v>
      </c>
      <c r="R6" s="756"/>
      <c r="S6" s="14" t="s">
        <v>10</v>
      </c>
      <c r="T6" s="15" t="s">
        <v>12</v>
      </c>
    </row>
    <row r="7" spans="1:20" s="6" customFormat="1" ht="30" customHeight="1">
      <c r="A7" s="16" t="s">
        <v>733</v>
      </c>
      <c r="B7" s="17">
        <f aca="true" t="shared" si="0" ref="B7:C15">E7+H7+L7+O7+R7</f>
        <v>0</v>
      </c>
      <c r="C7" s="17">
        <f>F7+I7+M7+P7+S7</f>
        <v>0</v>
      </c>
      <c r="D7" s="18">
        <f aca="true" t="shared" si="1" ref="D7:D16">IF(B7*C7=0,"",C7/B7*100-100)</f>
      </c>
      <c r="E7" s="17"/>
      <c r="F7" s="17"/>
      <c r="G7" s="18">
        <f aca="true" t="shared" si="2" ref="G7:G16">IF(E7*F7=0,"",F7/E7*100-100)</f>
      </c>
      <c r="H7" s="17"/>
      <c r="I7" s="17"/>
      <c r="J7" s="18">
        <f aca="true" t="shared" si="3" ref="J7:J16">IF(H7*I7=0,"",I7/H7*100-100)</f>
      </c>
      <c r="K7" s="16" t="s">
        <v>733</v>
      </c>
      <c r="L7" s="17"/>
      <c r="M7" s="17"/>
      <c r="N7" s="18">
        <f aca="true" t="shared" si="4" ref="N7:N16">IF(L7*M7=0,"",M7/L7*100-100)</f>
      </c>
      <c r="O7" s="17"/>
      <c r="P7" s="17"/>
      <c r="Q7" s="18">
        <f aca="true" t="shared" si="5" ref="Q7:Q16">IF(O7*P7=0,"",P7/O7*100-100)</f>
      </c>
      <c r="R7" s="22"/>
      <c r="S7" s="38"/>
      <c r="T7" s="39">
        <f aca="true" t="shared" si="6" ref="T7:T16">IF(R7*S7=0,"",S7/R7*100-100)</f>
      </c>
    </row>
    <row r="8" spans="1:20" s="6" customFormat="1" ht="30" customHeight="1">
      <c r="A8" s="16" t="s">
        <v>734</v>
      </c>
      <c r="B8" s="17">
        <f t="shared" si="0"/>
        <v>0</v>
      </c>
      <c r="C8" s="17">
        <f t="shared" si="0"/>
        <v>0</v>
      </c>
      <c r="D8" s="18">
        <f t="shared" si="1"/>
      </c>
      <c r="E8" s="17"/>
      <c r="F8" s="17"/>
      <c r="G8" s="18">
        <f t="shared" si="2"/>
      </c>
      <c r="H8" s="17"/>
      <c r="I8" s="17"/>
      <c r="J8" s="18">
        <f t="shared" si="3"/>
      </c>
      <c r="K8" s="16" t="s">
        <v>734</v>
      </c>
      <c r="L8" s="17"/>
      <c r="M8" s="17"/>
      <c r="N8" s="18">
        <f t="shared" si="4"/>
      </c>
      <c r="O8" s="17"/>
      <c r="P8" s="17"/>
      <c r="Q8" s="18">
        <f t="shared" si="5"/>
      </c>
      <c r="R8" s="22"/>
      <c r="S8" s="38"/>
      <c r="T8" s="39">
        <f t="shared" si="6"/>
      </c>
    </row>
    <row r="9" spans="1:20" s="6" customFormat="1" ht="30" customHeight="1">
      <c r="A9" s="16" t="s">
        <v>735</v>
      </c>
      <c r="B9" s="17">
        <f t="shared" si="0"/>
        <v>0</v>
      </c>
      <c r="C9" s="17">
        <f t="shared" si="0"/>
        <v>0</v>
      </c>
      <c r="D9" s="18">
        <f t="shared" si="1"/>
      </c>
      <c r="E9" s="17"/>
      <c r="F9" s="17"/>
      <c r="G9" s="18">
        <f t="shared" si="2"/>
      </c>
      <c r="H9" s="17">
        <v>0</v>
      </c>
      <c r="I9" s="17"/>
      <c r="J9" s="18">
        <f t="shared" si="3"/>
      </c>
      <c r="K9" s="16" t="s">
        <v>735</v>
      </c>
      <c r="L9" s="17">
        <v>0</v>
      </c>
      <c r="M9" s="17"/>
      <c r="N9" s="18">
        <f t="shared" si="4"/>
      </c>
      <c r="O9" s="17"/>
      <c r="P9" s="17"/>
      <c r="Q9" s="18">
        <f t="shared" si="5"/>
      </c>
      <c r="R9" s="22"/>
      <c r="S9" s="38"/>
      <c r="T9" s="39">
        <f t="shared" si="6"/>
      </c>
    </row>
    <row r="10" spans="1:20" s="6" customFormat="1" ht="30" customHeight="1">
      <c r="A10" s="16" t="s">
        <v>736</v>
      </c>
      <c r="B10" s="17">
        <f t="shared" si="0"/>
        <v>0</v>
      </c>
      <c r="C10" s="17">
        <f t="shared" si="0"/>
        <v>0</v>
      </c>
      <c r="D10" s="18">
        <f t="shared" si="1"/>
      </c>
      <c r="E10" s="17"/>
      <c r="F10" s="17"/>
      <c r="G10" s="18">
        <f t="shared" si="2"/>
      </c>
      <c r="H10" s="17"/>
      <c r="I10" s="17"/>
      <c r="J10" s="18">
        <f t="shared" si="3"/>
      </c>
      <c r="K10" s="16" t="s">
        <v>736</v>
      </c>
      <c r="L10" s="17">
        <v>0</v>
      </c>
      <c r="M10" s="17"/>
      <c r="N10" s="18">
        <f t="shared" si="4"/>
      </c>
      <c r="O10" s="17"/>
      <c r="P10" s="17"/>
      <c r="Q10" s="18">
        <f t="shared" si="5"/>
      </c>
      <c r="R10" s="22"/>
      <c r="S10" s="38"/>
      <c r="T10" s="39">
        <f t="shared" si="6"/>
      </c>
    </row>
    <row r="11" spans="1:20" s="6" customFormat="1" ht="30" customHeight="1">
      <c r="A11" s="16" t="s">
        <v>737</v>
      </c>
      <c r="B11" s="17">
        <f t="shared" si="0"/>
        <v>0</v>
      </c>
      <c r="C11" s="17">
        <f t="shared" si="0"/>
        <v>0</v>
      </c>
      <c r="D11" s="18">
        <f t="shared" si="1"/>
      </c>
      <c r="E11" s="17"/>
      <c r="F11" s="17"/>
      <c r="G11" s="18">
        <f t="shared" si="2"/>
      </c>
      <c r="H11" s="17"/>
      <c r="I11" s="17"/>
      <c r="J11" s="18">
        <f t="shared" si="3"/>
      </c>
      <c r="K11" s="16" t="s">
        <v>737</v>
      </c>
      <c r="L11" s="17"/>
      <c r="M11" s="17"/>
      <c r="N11" s="18">
        <f t="shared" si="4"/>
      </c>
      <c r="O11" s="17"/>
      <c r="P11" s="17"/>
      <c r="Q11" s="18">
        <f t="shared" si="5"/>
      </c>
      <c r="R11" s="22"/>
      <c r="S11" s="38"/>
      <c r="T11" s="39">
        <f t="shared" si="6"/>
      </c>
    </row>
    <row r="12" spans="1:20" s="6" customFormat="1" ht="30" customHeight="1">
      <c r="A12" s="16" t="s">
        <v>738</v>
      </c>
      <c r="B12" s="17">
        <f t="shared" si="0"/>
        <v>0</v>
      </c>
      <c r="C12" s="17">
        <f t="shared" si="0"/>
        <v>0</v>
      </c>
      <c r="D12" s="18">
        <f t="shared" si="1"/>
      </c>
      <c r="E12" s="17"/>
      <c r="F12" s="17"/>
      <c r="G12" s="18">
        <f t="shared" si="2"/>
      </c>
      <c r="H12" s="17"/>
      <c r="I12" s="17"/>
      <c r="J12" s="18">
        <f t="shared" si="3"/>
      </c>
      <c r="K12" s="16" t="s">
        <v>738</v>
      </c>
      <c r="L12" s="17"/>
      <c r="M12" s="17"/>
      <c r="N12" s="18">
        <f t="shared" si="4"/>
      </c>
      <c r="O12" s="17"/>
      <c r="P12" s="17"/>
      <c r="Q12" s="18">
        <f t="shared" si="5"/>
      </c>
      <c r="R12" s="22"/>
      <c r="S12" s="38"/>
      <c r="T12" s="39">
        <f t="shared" si="6"/>
      </c>
    </row>
    <row r="13" spans="1:20" s="6" customFormat="1" ht="30" customHeight="1">
      <c r="A13" s="16" t="s">
        <v>739</v>
      </c>
      <c r="B13" s="17">
        <f t="shared" si="0"/>
        <v>0</v>
      </c>
      <c r="C13" s="17">
        <f t="shared" si="0"/>
        <v>0</v>
      </c>
      <c r="D13" s="18">
        <f t="shared" si="1"/>
      </c>
      <c r="E13" s="17"/>
      <c r="F13" s="17"/>
      <c r="G13" s="18">
        <f t="shared" si="2"/>
      </c>
      <c r="H13" s="17"/>
      <c r="I13" s="17"/>
      <c r="J13" s="18">
        <f t="shared" si="3"/>
      </c>
      <c r="K13" s="16" t="s">
        <v>739</v>
      </c>
      <c r="L13" s="17"/>
      <c r="M13" s="17"/>
      <c r="N13" s="18">
        <f t="shared" si="4"/>
      </c>
      <c r="O13" s="17"/>
      <c r="P13" s="17"/>
      <c r="Q13" s="18">
        <f t="shared" si="5"/>
      </c>
      <c r="R13" s="22"/>
      <c r="S13" s="38"/>
      <c r="T13" s="39">
        <f t="shared" si="6"/>
      </c>
    </row>
    <row r="14" spans="1:20" s="6" customFormat="1" ht="30" customHeight="1">
      <c r="A14" s="16" t="s">
        <v>740</v>
      </c>
      <c r="B14" s="17">
        <f t="shared" si="0"/>
        <v>19</v>
      </c>
      <c r="C14" s="17">
        <f t="shared" si="0"/>
        <v>0</v>
      </c>
      <c r="D14" s="18">
        <f t="shared" si="1"/>
      </c>
      <c r="E14" s="17">
        <f>E15</f>
        <v>9</v>
      </c>
      <c r="F14" s="17"/>
      <c r="G14" s="18">
        <f t="shared" si="2"/>
      </c>
      <c r="H14" s="17">
        <f>H15</f>
        <v>0</v>
      </c>
      <c r="I14" s="17"/>
      <c r="J14" s="18">
        <f t="shared" si="3"/>
      </c>
      <c r="K14" s="16" t="s">
        <v>740</v>
      </c>
      <c r="L14" s="17">
        <v>10</v>
      </c>
      <c r="M14" s="17"/>
      <c r="N14" s="18">
        <f t="shared" si="4"/>
      </c>
      <c r="O14" s="17"/>
      <c r="P14" s="17"/>
      <c r="Q14" s="18">
        <f t="shared" si="5"/>
      </c>
      <c r="R14" s="22"/>
      <c r="S14" s="38"/>
      <c r="T14" s="39">
        <f t="shared" si="6"/>
      </c>
    </row>
    <row r="15" spans="1:20" s="6" customFormat="1" ht="30" customHeight="1">
      <c r="A15" s="16" t="s">
        <v>741</v>
      </c>
      <c r="B15" s="17">
        <f t="shared" si="0"/>
        <v>19</v>
      </c>
      <c r="C15" s="17">
        <f t="shared" si="0"/>
        <v>0</v>
      </c>
      <c r="D15" s="18">
        <f t="shared" si="1"/>
      </c>
      <c r="E15" s="17">
        <v>9</v>
      </c>
      <c r="F15" s="17"/>
      <c r="G15" s="18">
        <f t="shared" si="2"/>
      </c>
      <c r="H15" s="17">
        <v>0</v>
      </c>
      <c r="I15" s="17"/>
      <c r="J15" s="18">
        <f t="shared" si="3"/>
      </c>
      <c r="K15" s="16" t="s">
        <v>741</v>
      </c>
      <c r="L15" s="17">
        <v>10</v>
      </c>
      <c r="M15" s="17"/>
      <c r="N15" s="18">
        <f t="shared" si="4"/>
      </c>
      <c r="O15" s="17"/>
      <c r="P15" s="17"/>
      <c r="Q15" s="18">
        <f t="shared" si="5"/>
      </c>
      <c r="R15" s="22"/>
      <c r="S15" s="38"/>
      <c r="T15" s="39">
        <f t="shared" si="6"/>
      </c>
    </row>
    <row r="16" spans="1:20" s="7" customFormat="1" ht="30" customHeight="1">
      <c r="A16" s="19" t="s">
        <v>673</v>
      </c>
      <c r="B16" s="20">
        <f>SUM(B7,B9,B12,B14)</f>
        <v>19</v>
      </c>
      <c r="C16" s="20">
        <f>SUM(C7,C9,C12,C14)</f>
        <v>0</v>
      </c>
      <c r="D16" s="18">
        <f t="shared" si="1"/>
      </c>
      <c r="E16" s="20">
        <f>SUM(E7,E9,E12,E14)</f>
        <v>9</v>
      </c>
      <c r="F16" s="20">
        <f>SUM(F7,F9,F12,F14)</f>
        <v>0</v>
      </c>
      <c r="G16" s="18">
        <f t="shared" si="2"/>
      </c>
      <c r="H16" s="20">
        <f>SUM(H7,H9,H12,H14)</f>
        <v>0</v>
      </c>
      <c r="I16" s="20">
        <f>SUM(I7,I9,I12,I14)</f>
        <v>0</v>
      </c>
      <c r="J16" s="18">
        <f t="shared" si="3"/>
      </c>
      <c r="K16" s="19" t="s">
        <v>673</v>
      </c>
      <c r="L16" s="20">
        <f>SUM(L7,L9,L12,L14)</f>
        <v>10</v>
      </c>
      <c r="M16" s="20">
        <f>SUM(M7,M9,M12,M14)</f>
        <v>0</v>
      </c>
      <c r="N16" s="18">
        <f t="shared" si="4"/>
      </c>
      <c r="O16" s="20"/>
      <c r="P16" s="20">
        <f>SUM(P7,P9,P12,P14)</f>
        <v>0</v>
      </c>
      <c r="Q16" s="18">
        <f t="shared" si="5"/>
      </c>
      <c r="R16" s="20"/>
      <c r="S16" s="20">
        <f>SUM(S7,S9,S12,S14)</f>
        <v>0</v>
      </c>
      <c r="T16" s="39">
        <f t="shared" si="6"/>
      </c>
    </row>
    <row r="17" spans="1:20" s="6" customFormat="1" ht="30" customHeight="1">
      <c r="A17" s="21" t="s">
        <v>725</v>
      </c>
      <c r="B17" s="22">
        <f>SUM(B18:B20)</f>
        <v>0</v>
      </c>
      <c r="C17" s="22">
        <f>SUM(C18:C20)</f>
        <v>0</v>
      </c>
      <c r="D17" s="23"/>
      <c r="E17" s="22">
        <f>SUM(E18:E20)</f>
        <v>0</v>
      </c>
      <c r="F17" s="22">
        <f>SUM(F18:F20)</f>
        <v>0</v>
      </c>
      <c r="G17" s="23"/>
      <c r="H17" s="22">
        <f>SUM(H18:H20)</f>
        <v>0</v>
      </c>
      <c r="I17" s="22">
        <f>SUM(I18:I20)</f>
        <v>0</v>
      </c>
      <c r="J17" s="23"/>
      <c r="K17" s="21" t="s">
        <v>725</v>
      </c>
      <c r="L17" s="22">
        <f>SUM(L18:L20)</f>
        <v>0</v>
      </c>
      <c r="M17" s="22">
        <f>SUM(M18:M20)</f>
        <v>0</v>
      </c>
      <c r="N17" s="23"/>
      <c r="O17" s="22">
        <f>SUM(O18:O20)</f>
        <v>0</v>
      </c>
      <c r="P17" s="22">
        <f>SUM(P18:P20)</f>
        <v>0</v>
      </c>
      <c r="Q17" s="23"/>
      <c r="R17" s="22"/>
      <c r="S17" s="22">
        <f>SUM(S18:S20)</f>
        <v>0</v>
      </c>
      <c r="T17" s="39"/>
    </row>
    <row r="18" spans="1:20" s="6" customFormat="1" ht="30" customHeight="1">
      <c r="A18" s="24" t="s">
        <v>726</v>
      </c>
      <c r="B18" s="25">
        <f aca="true" t="shared" si="7" ref="B18:C20">E18+H18+L18+O18+R18</f>
        <v>0</v>
      </c>
      <c r="C18" s="25">
        <f t="shared" si="7"/>
        <v>0</v>
      </c>
      <c r="D18" s="18"/>
      <c r="E18" s="25"/>
      <c r="F18" s="25"/>
      <c r="G18" s="18"/>
      <c r="H18" s="25"/>
      <c r="I18" s="25"/>
      <c r="J18" s="18"/>
      <c r="K18" s="24" t="s">
        <v>726</v>
      </c>
      <c r="L18" s="25"/>
      <c r="M18" s="25"/>
      <c r="N18" s="18"/>
      <c r="O18" s="25"/>
      <c r="P18" s="25"/>
      <c r="Q18" s="40"/>
      <c r="R18" s="38"/>
      <c r="S18" s="38"/>
      <c r="T18" s="39"/>
    </row>
    <row r="19" spans="1:20" s="6" customFormat="1" ht="30" customHeight="1">
      <c r="A19" s="24" t="s">
        <v>727</v>
      </c>
      <c r="B19" s="25">
        <f t="shared" si="7"/>
        <v>0</v>
      </c>
      <c r="C19" s="25">
        <f t="shared" si="7"/>
        <v>0</v>
      </c>
      <c r="D19" s="18"/>
      <c r="E19" s="25"/>
      <c r="F19" s="25"/>
      <c r="G19" s="18"/>
      <c r="H19" s="25"/>
      <c r="I19" s="25"/>
      <c r="J19" s="18"/>
      <c r="K19" s="24" t="s">
        <v>727</v>
      </c>
      <c r="L19" s="25"/>
      <c r="M19" s="25"/>
      <c r="N19" s="18"/>
      <c r="O19" s="25"/>
      <c r="P19" s="25"/>
      <c r="Q19" s="40"/>
      <c r="R19" s="38"/>
      <c r="S19" s="38"/>
      <c r="T19" s="39"/>
    </row>
    <row r="20" spans="1:20" s="6" customFormat="1" ht="30" customHeight="1">
      <c r="A20" s="24" t="s">
        <v>728</v>
      </c>
      <c r="B20" s="25">
        <f t="shared" si="7"/>
        <v>0</v>
      </c>
      <c r="C20" s="25">
        <f t="shared" si="7"/>
        <v>0</v>
      </c>
      <c r="D20" s="18"/>
      <c r="E20" s="25"/>
      <c r="F20" s="25"/>
      <c r="G20" s="18"/>
      <c r="H20" s="25"/>
      <c r="I20" s="25"/>
      <c r="J20" s="18"/>
      <c r="K20" s="24" t="s">
        <v>728</v>
      </c>
      <c r="L20" s="25"/>
      <c r="M20" s="25"/>
      <c r="N20" s="18"/>
      <c r="O20" s="25"/>
      <c r="P20" s="25"/>
      <c r="Q20" s="40"/>
      <c r="R20" s="38"/>
      <c r="S20" s="38"/>
      <c r="T20" s="39"/>
    </row>
    <row r="21" spans="1:20" s="8" customFormat="1" ht="30" customHeight="1">
      <c r="A21" s="26" t="s">
        <v>683</v>
      </c>
      <c r="B21" s="27">
        <f>B16+B17</f>
        <v>19</v>
      </c>
      <c r="C21" s="27">
        <f aca="true" t="shared" si="8" ref="C21:S21">C16+C17</f>
        <v>0</v>
      </c>
      <c r="D21" s="28"/>
      <c r="E21" s="27">
        <f t="shared" si="8"/>
        <v>9</v>
      </c>
      <c r="F21" s="27">
        <f t="shared" si="8"/>
        <v>0</v>
      </c>
      <c r="G21" s="28"/>
      <c r="H21" s="27">
        <f t="shared" si="8"/>
        <v>0</v>
      </c>
      <c r="I21" s="27">
        <f t="shared" si="8"/>
        <v>0</v>
      </c>
      <c r="J21" s="28"/>
      <c r="K21" s="32" t="s">
        <v>44</v>
      </c>
      <c r="L21" s="27">
        <f t="shared" si="8"/>
        <v>10</v>
      </c>
      <c r="M21" s="27">
        <f t="shared" si="8"/>
        <v>0</v>
      </c>
      <c r="N21" s="28"/>
      <c r="O21" s="27">
        <f t="shared" si="8"/>
        <v>0</v>
      </c>
      <c r="P21" s="27">
        <f t="shared" si="8"/>
        <v>0</v>
      </c>
      <c r="Q21" s="28"/>
      <c r="R21" s="27">
        <f t="shared" si="8"/>
        <v>0</v>
      </c>
      <c r="S21" s="27">
        <f t="shared" si="8"/>
        <v>0</v>
      </c>
      <c r="T21" s="41"/>
    </row>
    <row r="22" spans="1:20" ht="14.25">
      <c r="A22" s="757" t="s">
        <v>742</v>
      </c>
      <c r="B22" s="757"/>
      <c r="C22" s="757"/>
      <c r="D22" s="757"/>
      <c r="E22" s="757"/>
      <c r="F22" s="757"/>
      <c r="G22" s="757"/>
      <c r="H22" s="757"/>
      <c r="I22" s="757"/>
      <c r="J22" s="757"/>
      <c r="K22" s="757" t="s">
        <v>743</v>
      </c>
      <c r="L22" s="757"/>
      <c r="M22" s="757"/>
      <c r="N22" s="757"/>
      <c r="O22" s="757"/>
      <c r="P22" s="757"/>
      <c r="Q22" s="757"/>
      <c r="R22" s="757"/>
      <c r="S22" s="757"/>
      <c r="T22" s="757"/>
    </row>
    <row r="23" spans="1:20" ht="15.75">
      <c r="A23" s="8"/>
      <c r="B23" s="8"/>
      <c r="C23" s="8"/>
      <c r="D23" s="29"/>
      <c r="E23" s="8"/>
      <c r="F23" s="8"/>
      <c r="G23" s="29"/>
      <c r="J23" s="33"/>
      <c r="N23" s="33"/>
      <c r="Q23" s="33"/>
      <c r="T23" s="42"/>
    </row>
    <row r="24" spans="1:20" ht="15.75">
      <c r="A24" s="8"/>
      <c r="B24" s="8"/>
      <c r="C24" s="8"/>
      <c r="D24" s="29"/>
      <c r="E24" s="8"/>
      <c r="F24" s="8"/>
      <c r="G24" s="29"/>
      <c r="J24" s="33"/>
      <c r="N24" s="33"/>
      <c r="Q24" s="33"/>
      <c r="T24" s="42"/>
    </row>
    <row r="25" spans="1:20" ht="15.75">
      <c r="A25" s="8"/>
      <c r="B25" s="8"/>
      <c r="C25" s="8"/>
      <c r="D25" s="29"/>
      <c r="E25" s="8"/>
      <c r="F25" s="8"/>
      <c r="G25" s="29"/>
      <c r="J25" s="33"/>
      <c r="N25" s="33"/>
      <c r="Q25" s="33"/>
      <c r="T25" s="42"/>
    </row>
    <row r="26" spans="1:20" ht="15.75">
      <c r="A26" s="8"/>
      <c r="B26" s="8"/>
      <c r="C26" s="8"/>
      <c r="D26" s="29"/>
      <c r="E26" s="8"/>
      <c r="F26" s="8"/>
      <c r="G26" s="29"/>
      <c r="J26" s="33"/>
      <c r="N26" s="33"/>
      <c r="Q26" s="33"/>
      <c r="T26" s="42"/>
    </row>
    <row r="27" spans="1:7" ht="15.75">
      <c r="A27" s="8"/>
      <c r="B27" s="8"/>
      <c r="C27" s="8"/>
      <c r="D27" s="8"/>
      <c r="E27" s="8"/>
      <c r="F27" s="8"/>
      <c r="G27" s="8"/>
    </row>
    <row r="28" spans="1:7" ht="15.75">
      <c r="A28" s="8"/>
      <c r="B28" s="8"/>
      <c r="C28" s="8"/>
      <c r="D28" s="8"/>
      <c r="E28" s="8"/>
      <c r="F28" s="8"/>
      <c r="G28" s="8"/>
    </row>
    <row r="29" spans="1:7" ht="15.75">
      <c r="A29" s="8"/>
      <c r="B29" s="8"/>
      <c r="C29" s="8"/>
      <c r="D29" s="8"/>
      <c r="E29" s="8"/>
      <c r="F29" s="8"/>
      <c r="G29" s="8"/>
    </row>
  </sheetData>
  <sheetProtection/>
  <mergeCells count="26">
    <mergeCell ref="A22:J22"/>
    <mergeCell ref="K22:T22"/>
    <mergeCell ref="A4:A6"/>
    <mergeCell ref="B5:B6"/>
    <mergeCell ref="E5:E6"/>
    <mergeCell ref="H5:H6"/>
    <mergeCell ref="K4:K6"/>
    <mergeCell ref="L5:L6"/>
    <mergeCell ref="O5:O6"/>
    <mergeCell ref="R5:R6"/>
    <mergeCell ref="C5:D5"/>
    <mergeCell ref="F5:G5"/>
    <mergeCell ref="I5:J5"/>
    <mergeCell ref="M5:N5"/>
    <mergeCell ref="P5:Q5"/>
    <mergeCell ref="S5:T5"/>
    <mergeCell ref="A2:J2"/>
    <mergeCell ref="K2:T2"/>
    <mergeCell ref="I3:J3"/>
    <mergeCell ref="S3:T3"/>
    <mergeCell ref="B4:D4"/>
    <mergeCell ref="E4:G4"/>
    <mergeCell ref="H4:J4"/>
    <mergeCell ref="L4:N4"/>
    <mergeCell ref="O4:Q4"/>
    <mergeCell ref="R4:T4"/>
  </mergeCells>
  <printOptions/>
  <pageMargins left="0.59" right="0.39" top="0.79"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9" tint="0.39998000860214233"/>
  </sheetPr>
  <dimension ref="A1:I37"/>
  <sheetViews>
    <sheetView showZeros="0" zoomScaleSheetLayoutView="100" zoomScalePageLayoutView="0" workbookViewId="0" topLeftCell="A1">
      <pane xSplit="1" ySplit="5" topLeftCell="B18" activePane="bottomRight" state="frozen"/>
      <selection pane="topLeft" activeCell="A1" sqref="A1"/>
      <selection pane="topRight" activeCell="A1" sqref="A1"/>
      <selection pane="bottomLeft" activeCell="A1" sqref="A1"/>
      <selection pane="bottomRight" activeCell="A2" sqref="A2:F2"/>
    </sheetView>
  </sheetViews>
  <sheetFormatPr defaultColWidth="9.00390625" defaultRowHeight="14.25"/>
  <cols>
    <col min="1" max="1" width="35.625" style="257" customWidth="1"/>
    <col min="2" max="2" width="10.625" style="258" hidden="1" customWidth="1"/>
    <col min="3" max="4" width="11.25390625" style="258" customWidth="1"/>
    <col min="5" max="6" width="11.25390625" style="259" customWidth="1"/>
    <col min="7" max="9" width="9.00390625" style="258" hidden="1" customWidth="1"/>
    <col min="10" max="16384" width="9.00390625" style="258" customWidth="1"/>
  </cols>
  <sheetData>
    <row r="1" spans="1:9" s="254" customFormat="1" ht="18.75" customHeight="1">
      <c r="A1" s="74" t="s">
        <v>92</v>
      </c>
      <c r="B1" s="261"/>
      <c r="C1" s="261"/>
      <c r="D1" s="261"/>
      <c r="E1" s="262"/>
      <c r="F1" s="262"/>
      <c r="G1" s="261"/>
      <c r="H1" s="261"/>
      <c r="I1" s="261"/>
    </row>
    <row r="2" spans="1:9" s="255" customFormat="1" ht="26.25" customHeight="1">
      <c r="A2" s="638" t="s">
        <v>93</v>
      </c>
      <c r="B2" s="638"/>
      <c r="C2" s="638"/>
      <c r="D2" s="638"/>
      <c r="E2" s="638"/>
      <c r="F2" s="638"/>
      <c r="G2" s="263"/>
      <c r="H2" s="263"/>
      <c r="I2" s="263"/>
    </row>
    <row r="3" spans="1:9" s="256" customFormat="1" ht="19.5" customHeight="1">
      <c r="A3" s="264"/>
      <c r="B3" s="265"/>
      <c r="C3" s="265"/>
      <c r="D3" s="646" t="s">
        <v>5</v>
      </c>
      <c r="E3" s="646"/>
      <c r="F3" s="646"/>
      <c r="G3" s="266"/>
      <c r="H3" s="266"/>
      <c r="I3" s="266"/>
    </row>
    <row r="4" spans="1:6" s="92" customFormat="1" ht="22.5" customHeight="1">
      <c r="A4" s="650" t="s">
        <v>77</v>
      </c>
      <c r="B4" s="648" t="s">
        <v>7</v>
      </c>
      <c r="C4" s="648" t="s">
        <v>8</v>
      </c>
      <c r="D4" s="647" t="s">
        <v>9</v>
      </c>
      <c r="E4" s="648"/>
      <c r="F4" s="648"/>
    </row>
    <row r="5" spans="1:6" s="92" customFormat="1" ht="22.5" customHeight="1">
      <c r="A5" s="650"/>
      <c r="B5" s="648"/>
      <c r="C5" s="648" t="s">
        <v>10</v>
      </c>
      <c r="D5" s="226" t="s">
        <v>10</v>
      </c>
      <c r="E5" s="227" t="s">
        <v>11</v>
      </c>
      <c r="F5" s="225" t="s">
        <v>12</v>
      </c>
    </row>
    <row r="6" spans="1:9" ht="22.5" customHeight="1">
      <c r="A6" s="451" t="s">
        <v>94</v>
      </c>
      <c r="B6" s="454">
        <f>B7</f>
        <v>0</v>
      </c>
      <c r="C6" s="452">
        <f>SUM(C7)</f>
        <v>110</v>
      </c>
      <c r="D6" s="612">
        <f>D7</f>
        <v>110</v>
      </c>
      <c r="E6" s="294">
        <f>D6/C6*100</f>
        <v>100</v>
      </c>
      <c r="F6" s="552"/>
      <c r="G6" s="273" t="e">
        <f>IF(B6&lt;#REF!,"错误","正确")</f>
        <v>#REF!</v>
      </c>
      <c r="H6" s="273" t="e">
        <f>IF(C6&lt;#REF!,"错误","正确")</f>
        <v>#REF!</v>
      </c>
      <c r="I6" s="273" t="e">
        <f>IF(D6&lt;#REF!,"错误","正确")</f>
        <v>#REF!</v>
      </c>
    </row>
    <row r="7" spans="1:9" ht="22.5" customHeight="1">
      <c r="A7" s="453" t="s">
        <v>95</v>
      </c>
      <c r="B7" s="454"/>
      <c r="C7" s="454">
        <v>110</v>
      </c>
      <c r="D7" s="304">
        <v>110</v>
      </c>
      <c r="E7" s="46">
        <f aca="true" t="shared" si="0" ref="E7:E24">D7/C7*100</f>
        <v>100</v>
      </c>
      <c r="F7" s="552"/>
      <c r="G7" s="273"/>
      <c r="H7" s="273"/>
      <c r="I7" s="273"/>
    </row>
    <row r="8" spans="1:9" ht="22.5" customHeight="1">
      <c r="A8" s="453" t="s">
        <v>96</v>
      </c>
      <c r="B8" s="454">
        <f>B9</f>
        <v>40</v>
      </c>
      <c r="C8" s="454">
        <f>SUM(C9)</f>
        <v>37</v>
      </c>
      <c r="D8" s="304">
        <f>SUM(D9)</f>
        <v>38</v>
      </c>
      <c r="E8" s="46">
        <f t="shared" si="0"/>
        <v>102.7027027027027</v>
      </c>
      <c r="F8" s="552">
        <f>D8/B8*100-100</f>
        <v>-5</v>
      </c>
      <c r="G8" s="273" t="e">
        <f>IF(B8&lt;#REF!,"错误","正确")</f>
        <v>#REF!</v>
      </c>
      <c r="H8" s="273" t="e">
        <f>IF(C8&lt;#REF!,"错误","正确")</f>
        <v>#REF!</v>
      </c>
      <c r="I8" s="273" t="e">
        <f>IF(D8&lt;#REF!,"错误","正确")</f>
        <v>#REF!</v>
      </c>
    </row>
    <row r="9" spans="1:9" ht="22.5" customHeight="1">
      <c r="A9" s="453" t="s">
        <v>97</v>
      </c>
      <c r="B9" s="454">
        <v>40</v>
      </c>
      <c r="C9" s="454">
        <v>37</v>
      </c>
      <c r="D9" s="304">
        <v>38</v>
      </c>
      <c r="E9" s="46">
        <f t="shared" si="0"/>
        <v>102.7027027027027</v>
      </c>
      <c r="F9" s="552">
        <f>D9/B9*100-100</f>
        <v>-5</v>
      </c>
      <c r="G9" s="273"/>
      <c r="H9" s="273"/>
      <c r="I9" s="273"/>
    </row>
    <row r="10" spans="1:9" ht="22.5" customHeight="1">
      <c r="A10" s="453" t="s">
        <v>98</v>
      </c>
      <c r="B10" s="454">
        <f>SUM(B11:B17)</f>
        <v>42202</v>
      </c>
      <c r="C10" s="454">
        <f>SUM(C11:C17)</f>
        <v>132973</v>
      </c>
      <c r="D10" s="304">
        <f>SUM(D11:D17)</f>
        <v>132680</v>
      </c>
      <c r="E10" s="46">
        <f t="shared" si="0"/>
        <v>99.77965451633038</v>
      </c>
      <c r="F10" s="552">
        <f aca="true" t="shared" si="1" ref="F10:F24">D10/B10*100-100</f>
        <v>214.39268281124117</v>
      </c>
      <c r="G10" s="273" t="e">
        <f>IF(B10&lt;#REF!,"错误","正确")</f>
        <v>#REF!</v>
      </c>
      <c r="H10" s="273" t="e">
        <f>IF(C10&lt;#REF!,"错误","正确")</f>
        <v>#REF!</v>
      </c>
      <c r="I10" s="273" t="e">
        <f>IF(D10&lt;#REF!,"错误","正确")</f>
        <v>#REF!</v>
      </c>
    </row>
    <row r="11" spans="1:9" ht="22.5" customHeight="1">
      <c r="A11" s="453" t="s">
        <v>99</v>
      </c>
      <c r="B11" s="454">
        <v>32130</v>
      </c>
      <c r="C11" s="454">
        <f>127913-6000</f>
        <v>121913</v>
      </c>
      <c r="D11" s="304">
        <v>121564</v>
      </c>
      <c r="E11" s="46">
        <f t="shared" si="0"/>
        <v>99.71373028307072</v>
      </c>
      <c r="F11" s="552">
        <f t="shared" si="1"/>
        <v>278.3504512916278</v>
      </c>
      <c r="G11" s="273"/>
      <c r="H11" s="273"/>
      <c r="I11" s="273"/>
    </row>
    <row r="12" spans="1:9" ht="22.5" customHeight="1">
      <c r="A12" s="453" t="s">
        <v>100</v>
      </c>
      <c r="B12" s="454">
        <v>352</v>
      </c>
      <c r="C12" s="454">
        <v>5000</v>
      </c>
      <c r="D12" s="304">
        <v>5770</v>
      </c>
      <c r="E12" s="46">
        <f t="shared" si="0"/>
        <v>115.39999999999999</v>
      </c>
      <c r="F12" s="552">
        <f t="shared" si="1"/>
        <v>1539.2045454545453</v>
      </c>
      <c r="G12" s="273"/>
      <c r="H12" s="273"/>
      <c r="I12" s="273"/>
    </row>
    <row r="13" spans="1:9" ht="22.5" customHeight="1">
      <c r="A13" s="453" t="s">
        <v>101</v>
      </c>
      <c r="B13" s="454">
        <v>1167</v>
      </c>
      <c r="C13" s="454">
        <v>1000</v>
      </c>
      <c r="D13" s="304">
        <v>876</v>
      </c>
      <c r="E13" s="46">
        <f t="shared" si="0"/>
        <v>87.6</v>
      </c>
      <c r="F13" s="552">
        <f t="shared" si="1"/>
        <v>-24.935732647814916</v>
      </c>
      <c r="G13" s="273"/>
      <c r="H13" s="273"/>
      <c r="I13" s="273"/>
    </row>
    <row r="14" spans="1:9" ht="22.5" customHeight="1">
      <c r="A14" s="453" t="s">
        <v>102</v>
      </c>
      <c r="B14" s="454">
        <v>985</v>
      </c>
      <c r="C14" s="454">
        <v>0</v>
      </c>
      <c r="D14" s="304"/>
      <c r="E14" s="46"/>
      <c r="F14" s="552"/>
      <c r="G14" s="273"/>
      <c r="H14" s="273"/>
      <c r="I14" s="273"/>
    </row>
    <row r="15" spans="1:9" ht="22.5" customHeight="1">
      <c r="A15" s="453" t="s">
        <v>103</v>
      </c>
      <c r="B15" s="454">
        <v>4533</v>
      </c>
      <c r="C15" s="454">
        <v>2300</v>
      </c>
      <c r="D15" s="304">
        <v>1706</v>
      </c>
      <c r="E15" s="46">
        <f t="shared" si="0"/>
        <v>74.17391304347825</v>
      </c>
      <c r="F15" s="552">
        <f t="shared" si="1"/>
        <v>-62.36487977057136</v>
      </c>
      <c r="G15" s="273"/>
      <c r="H15" s="273"/>
      <c r="I15" s="273"/>
    </row>
    <row r="16" spans="1:9" ht="22.5" customHeight="1">
      <c r="A16" s="453" t="s">
        <v>104</v>
      </c>
      <c r="B16" s="454">
        <v>3035</v>
      </c>
      <c r="C16" s="454">
        <v>2760</v>
      </c>
      <c r="D16" s="304">
        <v>2764</v>
      </c>
      <c r="E16" s="46">
        <f t="shared" si="0"/>
        <v>100.14492753623188</v>
      </c>
      <c r="F16" s="552">
        <f t="shared" si="1"/>
        <v>-8.92915980230643</v>
      </c>
      <c r="G16" s="273"/>
      <c r="H16" s="273"/>
      <c r="I16" s="273"/>
    </row>
    <row r="17" spans="1:9" ht="22.5" customHeight="1">
      <c r="A17" s="453" t="s">
        <v>105</v>
      </c>
      <c r="B17" s="454"/>
      <c r="C17" s="454"/>
      <c r="D17" s="304"/>
      <c r="E17" s="46"/>
      <c r="F17" s="552"/>
      <c r="G17" s="273"/>
      <c r="H17" s="273"/>
      <c r="I17" s="273"/>
    </row>
    <row r="18" spans="1:9" ht="22.5" customHeight="1">
      <c r="A18" s="453" t="s">
        <v>106</v>
      </c>
      <c r="B18" s="454">
        <f>B19</f>
        <v>380</v>
      </c>
      <c r="C18" s="454">
        <f>C19</f>
        <v>60</v>
      </c>
      <c r="D18" s="304">
        <f>D19</f>
        <v>57</v>
      </c>
      <c r="E18" s="46">
        <f>D18/C18*100</f>
        <v>95</v>
      </c>
      <c r="F18" s="552">
        <f t="shared" si="1"/>
        <v>-85</v>
      </c>
      <c r="G18" s="273" t="e">
        <f>IF(B18&lt;SUM(#REF!),"错误","正确")</f>
        <v>#REF!</v>
      </c>
      <c r="H18" s="273" t="e">
        <f>IF(C18&lt;SUM(#REF!),"错误","正确")</f>
        <v>#REF!</v>
      </c>
      <c r="I18" s="273" t="e">
        <f>IF(D18&lt;SUM(#REF!),"错误","正确")</f>
        <v>#REF!</v>
      </c>
    </row>
    <row r="19" spans="1:9" ht="22.5" customHeight="1">
      <c r="A19" s="453" t="s">
        <v>107</v>
      </c>
      <c r="B19" s="454">
        <v>380</v>
      </c>
      <c r="C19" s="454">
        <v>60</v>
      </c>
      <c r="D19" s="304">
        <v>57</v>
      </c>
      <c r="E19" s="46">
        <f>D19/C19*100</f>
        <v>95</v>
      </c>
      <c r="F19" s="552">
        <f t="shared" si="1"/>
        <v>-85</v>
      </c>
      <c r="G19" s="273"/>
      <c r="H19" s="273"/>
      <c r="I19" s="273"/>
    </row>
    <row r="20" spans="1:9" ht="22.5" customHeight="1">
      <c r="A20" s="453" t="s">
        <v>108</v>
      </c>
      <c r="B20" s="454">
        <f>SUM(B21:B23)</f>
        <v>1548</v>
      </c>
      <c r="C20" s="454">
        <f>SUM(C21:C23)</f>
        <v>3120</v>
      </c>
      <c r="D20" s="304">
        <f>SUM(D21:D23)</f>
        <v>3010</v>
      </c>
      <c r="E20" s="46">
        <f t="shared" si="0"/>
        <v>96.47435897435898</v>
      </c>
      <c r="F20" s="552">
        <f t="shared" si="1"/>
        <v>94.44444444444443</v>
      </c>
      <c r="G20" s="273" t="e">
        <f>IF(B20&lt;SUM(#REF!),"错误","正确")</f>
        <v>#REF!</v>
      </c>
      <c r="H20" s="273" t="e">
        <f>IF(C20&lt;SUM(#REF!),"错误","正确")</f>
        <v>#REF!</v>
      </c>
      <c r="I20" s="273" t="e">
        <f>IF(D20&lt;SUM(#REF!),"错误","正确")</f>
        <v>#REF!</v>
      </c>
    </row>
    <row r="21" spans="1:9" ht="22.5" customHeight="1">
      <c r="A21" s="455" t="s">
        <v>109</v>
      </c>
      <c r="B21" s="454">
        <v>11</v>
      </c>
      <c r="C21" s="454">
        <v>20</v>
      </c>
      <c r="D21" s="304">
        <v>16</v>
      </c>
      <c r="E21" s="46">
        <f t="shared" si="0"/>
        <v>80</v>
      </c>
      <c r="F21" s="552">
        <f t="shared" si="1"/>
        <v>45.45454545454547</v>
      </c>
      <c r="G21" s="273"/>
      <c r="H21" s="273"/>
      <c r="I21" s="273"/>
    </row>
    <row r="22" spans="1:9" ht="22.5" customHeight="1">
      <c r="A22" s="455" t="s">
        <v>110</v>
      </c>
      <c r="B22" s="613">
        <v>1416</v>
      </c>
      <c r="C22" s="454">
        <v>1880</v>
      </c>
      <c r="D22" s="304">
        <v>1856</v>
      </c>
      <c r="E22" s="46">
        <f t="shared" si="0"/>
        <v>98.72340425531915</v>
      </c>
      <c r="F22" s="552">
        <f t="shared" si="1"/>
        <v>31.073446327683598</v>
      </c>
      <c r="G22" s="273"/>
      <c r="H22" s="273"/>
      <c r="I22" s="273"/>
    </row>
    <row r="23" spans="1:9" ht="22.5" customHeight="1">
      <c r="A23" s="455" t="s">
        <v>111</v>
      </c>
      <c r="B23" s="454">
        <v>121</v>
      </c>
      <c r="C23" s="454">
        <v>1220</v>
      </c>
      <c r="D23" s="304">
        <v>1138</v>
      </c>
      <c r="E23" s="46">
        <f t="shared" si="0"/>
        <v>93.27868852459017</v>
      </c>
      <c r="F23" s="552">
        <f t="shared" si="1"/>
        <v>840.4958677685951</v>
      </c>
      <c r="G23" s="273"/>
      <c r="H23" s="273"/>
      <c r="I23" s="273"/>
    </row>
    <row r="24" spans="1:9" ht="22.5" customHeight="1">
      <c r="A24" s="456" t="s">
        <v>112</v>
      </c>
      <c r="B24" s="457">
        <f>SUM(B6,B8,B10,B18,B20)</f>
        <v>44170</v>
      </c>
      <c r="C24" s="457">
        <f>SUM(C6,C8,C10,C18,C20)</f>
        <v>136300</v>
      </c>
      <c r="D24" s="277">
        <f>SUM(D6,D8,D10,D18,D20)</f>
        <v>135895</v>
      </c>
      <c r="E24" s="46">
        <f t="shared" si="0"/>
        <v>99.70286133528981</v>
      </c>
      <c r="F24" s="552">
        <f t="shared" si="1"/>
        <v>207.66357256056148</v>
      </c>
      <c r="G24" s="273"/>
      <c r="H24" s="273"/>
      <c r="I24" s="273"/>
    </row>
    <row r="25" spans="1:9" ht="22.5" customHeight="1">
      <c r="A25" s="453" t="s">
        <v>113</v>
      </c>
      <c r="B25" s="276">
        <f>SUM(B26:B29)</f>
        <v>22650</v>
      </c>
      <c r="C25" s="458">
        <f>SUM(C26:C29)</f>
        <v>27526</v>
      </c>
      <c r="D25" s="555">
        <f>SUM(D26:D29)</f>
        <v>28983</v>
      </c>
      <c r="E25" s="46"/>
      <c r="F25" s="552"/>
      <c r="G25" s="280"/>
      <c r="H25" s="280"/>
      <c r="I25" s="280"/>
    </row>
    <row r="26" spans="1:9" ht="22.5" customHeight="1">
      <c r="A26" s="455" t="s">
        <v>114</v>
      </c>
      <c r="B26" s="458">
        <v>27</v>
      </c>
      <c r="C26" s="458">
        <v>40</v>
      </c>
      <c r="D26" s="555">
        <v>40</v>
      </c>
      <c r="E26" s="46"/>
      <c r="F26" s="552"/>
      <c r="G26" s="281"/>
      <c r="H26" s="281"/>
      <c r="I26" s="281"/>
    </row>
    <row r="27" spans="1:9" ht="22.5" customHeight="1">
      <c r="A27" s="455" t="s">
        <v>115</v>
      </c>
      <c r="B27" s="458">
        <v>1609</v>
      </c>
      <c r="C27" s="458">
        <v>2350</v>
      </c>
      <c r="D27" s="555">
        <v>2350</v>
      </c>
      <c r="E27" s="46"/>
      <c r="F27" s="552"/>
      <c r="G27" s="281"/>
      <c r="H27" s="281"/>
      <c r="I27" s="281"/>
    </row>
    <row r="28" spans="1:9" ht="22.5" customHeight="1">
      <c r="A28" s="453" t="s">
        <v>116</v>
      </c>
      <c r="B28" s="458">
        <v>14500</v>
      </c>
      <c r="C28" s="458">
        <v>22000</v>
      </c>
      <c r="D28" s="555">
        <v>22000</v>
      </c>
      <c r="E28" s="46"/>
      <c r="F28" s="552"/>
      <c r="G28" s="281"/>
      <c r="H28" s="281"/>
      <c r="I28" s="281"/>
    </row>
    <row r="29" spans="1:9" ht="22.5" customHeight="1">
      <c r="A29" s="455" t="s">
        <v>117</v>
      </c>
      <c r="B29" s="458">
        <v>6514</v>
      </c>
      <c r="C29" s="458">
        <v>3136</v>
      </c>
      <c r="D29" s="555">
        <v>4593</v>
      </c>
      <c r="E29" s="46"/>
      <c r="F29" s="552"/>
      <c r="G29" s="281"/>
      <c r="H29" s="281"/>
      <c r="I29" s="281"/>
    </row>
    <row r="30" spans="1:9" ht="22.5" customHeight="1">
      <c r="A30" s="459" t="s">
        <v>118</v>
      </c>
      <c r="B30" s="559">
        <f>SUM(B24,B25)</f>
        <v>66820</v>
      </c>
      <c r="C30" s="559">
        <f>SUM(C24,C25)</f>
        <v>163826</v>
      </c>
      <c r="D30" s="558">
        <f>SUM(D24,D25)</f>
        <v>164878</v>
      </c>
      <c r="E30" s="253"/>
      <c r="F30" s="614"/>
      <c r="G30" s="281"/>
      <c r="H30" s="281"/>
      <c r="I30" s="281"/>
    </row>
    <row r="31" spans="1:9" ht="22.5" customHeight="1">
      <c r="A31" s="631" t="s">
        <v>45</v>
      </c>
      <c r="B31" s="631"/>
      <c r="C31" s="631"/>
      <c r="D31" s="631"/>
      <c r="E31" s="649"/>
      <c r="F31" s="631"/>
      <c r="G31" s="281"/>
      <c r="H31" s="281"/>
      <c r="I31" s="281"/>
    </row>
    <row r="32" spans="1:7" s="594" customFormat="1" ht="19.5" customHeight="1">
      <c r="A32" s="561"/>
      <c r="B32" s="286"/>
      <c r="C32" s="286"/>
      <c r="D32" s="286"/>
      <c r="E32" s="287"/>
      <c r="F32" s="287"/>
      <c r="G32" s="607"/>
    </row>
    <row r="33" spans="1:7" ht="15.75">
      <c r="A33" s="561"/>
      <c r="B33" s="286"/>
      <c r="C33" s="286"/>
      <c r="D33" s="286"/>
      <c r="E33" s="287"/>
      <c r="F33" s="287"/>
      <c r="G33" s="286"/>
    </row>
    <row r="34" spans="1:7" ht="15.75">
      <c r="A34" s="561"/>
      <c r="B34" s="286"/>
      <c r="C34" s="286"/>
      <c r="D34" s="286"/>
      <c r="E34" s="287"/>
      <c r="F34" s="287"/>
      <c r="G34" s="286"/>
    </row>
    <row r="35" spans="1:7" ht="15.75">
      <c r="A35" s="561"/>
      <c r="B35" s="286"/>
      <c r="C35" s="286"/>
      <c r="D35" s="286"/>
      <c r="E35" s="287"/>
      <c r="F35" s="287"/>
      <c r="G35" s="286"/>
    </row>
    <row r="36" spans="1:7" ht="15.75">
      <c r="A36" s="561"/>
      <c r="B36" s="286"/>
      <c r="C36" s="286"/>
      <c r="D36" s="286"/>
      <c r="E36" s="287"/>
      <c r="F36" s="287"/>
      <c r="G36" s="286"/>
    </row>
    <row r="37" ht="15.75">
      <c r="G37" s="286"/>
    </row>
  </sheetData>
  <sheetProtection/>
  <mergeCells count="7">
    <mergeCell ref="A2:F2"/>
    <mergeCell ref="D3:F3"/>
    <mergeCell ref="D4:F4"/>
    <mergeCell ref="A31:F31"/>
    <mergeCell ref="A4:A5"/>
    <mergeCell ref="B4:B5"/>
    <mergeCell ref="C4:C5"/>
  </mergeCells>
  <printOptions horizontalCentered="1"/>
  <pageMargins left="0.75" right="0.75" top="0.79" bottom="0.79"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theme="9" tint="0.39998000860214233"/>
  </sheetPr>
  <dimension ref="A1:L21"/>
  <sheetViews>
    <sheetView showZeros="0" zoomScaleSheetLayoutView="10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2" sqref="A2:L2"/>
    </sheetView>
  </sheetViews>
  <sheetFormatPr defaultColWidth="9.00390625" defaultRowHeight="14.25"/>
  <cols>
    <col min="1" max="1" width="12.625" style="218" customWidth="1"/>
    <col min="2" max="2" width="7.625" style="218" hidden="1" customWidth="1"/>
    <col min="3" max="3" width="6.625" style="218" customWidth="1"/>
    <col min="4" max="5" width="6.625" style="219" customWidth="1"/>
    <col min="6" max="6" width="6.625" style="539" customWidth="1"/>
    <col min="7" max="7" width="12.625" style="219" customWidth="1"/>
    <col min="8" max="8" width="7.625" style="219" hidden="1" customWidth="1"/>
    <col min="9" max="11" width="6.625" style="218" customWidth="1"/>
    <col min="12" max="12" width="6.625" style="540" customWidth="1"/>
    <col min="13" max="16384" width="9.00390625" style="218" customWidth="1"/>
  </cols>
  <sheetData>
    <row r="1" spans="1:12" s="213" customFormat="1" ht="18.75" customHeight="1">
      <c r="A1" s="220" t="s">
        <v>119</v>
      </c>
      <c r="B1" s="220"/>
      <c r="D1" s="221"/>
      <c r="E1" s="221"/>
      <c r="F1" s="541"/>
      <c r="G1" s="221"/>
      <c r="H1" s="221"/>
      <c r="L1" s="546"/>
    </row>
    <row r="2" spans="1:12" s="214" customFormat="1" ht="26.25" customHeight="1">
      <c r="A2" s="627" t="s">
        <v>120</v>
      </c>
      <c r="B2" s="627"/>
      <c r="C2" s="627"/>
      <c r="D2" s="627"/>
      <c r="E2" s="627"/>
      <c r="F2" s="651"/>
      <c r="G2" s="627"/>
      <c r="H2" s="627"/>
      <c r="I2" s="627"/>
      <c r="J2" s="627"/>
      <c r="K2" s="627"/>
      <c r="L2" s="651"/>
    </row>
    <row r="3" spans="1:12" s="215" customFormat="1" ht="19.5" customHeight="1">
      <c r="A3" s="222"/>
      <c r="B3" s="222"/>
      <c r="C3" s="222"/>
      <c r="D3" s="223"/>
      <c r="E3" s="216"/>
      <c r="F3" s="542"/>
      <c r="G3" s="216"/>
      <c r="H3" s="216"/>
      <c r="J3" s="652" t="s">
        <v>5</v>
      </c>
      <c r="K3" s="652"/>
      <c r="L3" s="653"/>
    </row>
    <row r="4" spans="1:12" s="215" customFormat="1" ht="32.25" customHeight="1">
      <c r="A4" s="634" t="s">
        <v>121</v>
      </c>
      <c r="B4" s="645" t="s">
        <v>7</v>
      </c>
      <c r="C4" s="648" t="s">
        <v>122</v>
      </c>
      <c r="D4" s="648" t="s">
        <v>123</v>
      </c>
      <c r="E4" s="648"/>
      <c r="F4" s="654"/>
      <c r="G4" s="667" t="s">
        <v>124</v>
      </c>
      <c r="H4" s="667" t="s">
        <v>7</v>
      </c>
      <c r="I4" s="648" t="s">
        <v>125</v>
      </c>
      <c r="J4" s="655" t="s">
        <v>126</v>
      </c>
      <c r="K4" s="656"/>
      <c r="L4" s="657"/>
    </row>
    <row r="5" spans="1:12" s="216" customFormat="1" ht="32.25" customHeight="1">
      <c r="A5" s="665"/>
      <c r="B5" s="666"/>
      <c r="C5" s="648" t="s">
        <v>10</v>
      </c>
      <c r="D5" s="225" t="s">
        <v>10</v>
      </c>
      <c r="E5" s="225" t="s">
        <v>11</v>
      </c>
      <c r="F5" s="543" t="s">
        <v>12</v>
      </c>
      <c r="G5" s="668"/>
      <c r="H5" s="668"/>
      <c r="I5" s="648" t="s">
        <v>10</v>
      </c>
      <c r="J5" s="225" t="s">
        <v>10</v>
      </c>
      <c r="K5" s="225" t="s">
        <v>11</v>
      </c>
      <c r="L5" s="543" t="s">
        <v>12</v>
      </c>
    </row>
    <row r="6" spans="1:12" s="217" customFormat="1" ht="42.75" customHeight="1">
      <c r="A6" s="228" t="s">
        <v>127</v>
      </c>
      <c r="B6" s="544">
        <f>B7</f>
        <v>35000</v>
      </c>
      <c r="C6" s="544">
        <f>C7</f>
        <v>20000</v>
      </c>
      <c r="D6" s="544">
        <f>D7</f>
        <v>20000</v>
      </c>
      <c r="E6" s="544">
        <v>100</v>
      </c>
      <c r="F6" s="231">
        <f>D6/B6*100-100</f>
        <v>-42.85714285714286</v>
      </c>
      <c r="G6" s="228" t="s">
        <v>128</v>
      </c>
      <c r="H6" s="229">
        <f>SUM(H7:H8)</f>
        <v>35000</v>
      </c>
      <c r="I6" s="229">
        <f>SUM(I7:I8)</f>
        <v>20000</v>
      </c>
      <c r="J6" s="229">
        <f>SUM(J7:J8)</f>
        <v>20000</v>
      </c>
      <c r="K6" s="544">
        <v>100</v>
      </c>
      <c r="L6" s="231">
        <f>J6/H6*100-100</f>
        <v>-42.85714285714286</v>
      </c>
    </row>
    <row r="7" spans="1:12" s="217" customFormat="1" ht="42.75" customHeight="1">
      <c r="A7" s="235" t="s">
        <v>129</v>
      </c>
      <c r="B7" s="245">
        <v>35000</v>
      </c>
      <c r="C7" s="236">
        <v>20000</v>
      </c>
      <c r="D7" s="245">
        <v>20000</v>
      </c>
      <c r="E7" s="245">
        <v>100</v>
      </c>
      <c r="F7" s="238">
        <f>D7/B7*100-100</f>
        <v>-42.85714285714286</v>
      </c>
      <c r="G7" s="246" t="s">
        <v>130</v>
      </c>
      <c r="H7" s="245">
        <v>35000</v>
      </c>
      <c r="I7" s="548">
        <v>20000</v>
      </c>
      <c r="J7" s="245">
        <v>20000</v>
      </c>
      <c r="K7" s="245">
        <v>100</v>
      </c>
      <c r="L7" s="238">
        <f>J7/H7*100-100</f>
        <v>-42.85714285714286</v>
      </c>
    </row>
    <row r="8" spans="1:12" s="217" customFormat="1" ht="42.75" customHeight="1">
      <c r="A8" s="235" t="s">
        <v>131</v>
      </c>
      <c r="B8" s="245"/>
      <c r="C8" s="243"/>
      <c r="D8" s="245"/>
      <c r="E8" s="245"/>
      <c r="F8" s="238"/>
      <c r="G8" s="246"/>
      <c r="H8" s="245"/>
      <c r="I8" s="245"/>
      <c r="J8" s="245"/>
      <c r="K8" s="245"/>
      <c r="L8" s="238"/>
    </row>
    <row r="9" spans="1:12" s="217" customFormat="1" ht="42.75" customHeight="1">
      <c r="A9" s="235" t="s">
        <v>132</v>
      </c>
      <c r="B9" s="245"/>
      <c r="C9" s="243"/>
      <c r="D9" s="245"/>
      <c r="E9" s="245"/>
      <c r="F9" s="238"/>
      <c r="G9" s="245"/>
      <c r="H9" s="245"/>
      <c r="I9" s="245"/>
      <c r="J9" s="245"/>
      <c r="K9" s="245"/>
      <c r="L9" s="238"/>
    </row>
    <row r="10" spans="1:12" s="217" customFormat="1" ht="42.75" customHeight="1">
      <c r="A10" s="246" t="s">
        <v>133</v>
      </c>
      <c r="B10" s="245"/>
      <c r="C10" s="243"/>
      <c r="D10" s="245"/>
      <c r="E10" s="245"/>
      <c r="F10" s="238"/>
      <c r="G10" s="245"/>
      <c r="H10" s="245"/>
      <c r="I10" s="245"/>
      <c r="J10" s="245"/>
      <c r="K10" s="245"/>
      <c r="L10" s="238"/>
    </row>
    <row r="11" spans="1:12" s="217" customFormat="1" ht="42.75" customHeight="1">
      <c r="A11" s="246" t="s">
        <v>134</v>
      </c>
      <c r="B11" s="245"/>
      <c r="C11" s="243"/>
      <c r="D11" s="245"/>
      <c r="E11" s="245"/>
      <c r="F11" s="238"/>
      <c r="G11" s="245"/>
      <c r="H11" s="245"/>
      <c r="I11" s="245"/>
      <c r="J11" s="245"/>
      <c r="K11" s="245"/>
      <c r="L11" s="238"/>
    </row>
    <row r="12" spans="1:12" s="217" customFormat="1" ht="42.75" customHeight="1">
      <c r="A12" s="246" t="s">
        <v>135</v>
      </c>
      <c r="B12" s="245"/>
      <c r="C12" s="243"/>
      <c r="D12" s="245"/>
      <c r="E12" s="245"/>
      <c r="F12" s="238"/>
      <c r="G12" s="245"/>
      <c r="H12" s="245"/>
      <c r="I12" s="245"/>
      <c r="J12" s="245"/>
      <c r="K12" s="245"/>
      <c r="L12" s="238"/>
    </row>
    <row r="13" spans="1:12" s="217" customFormat="1" ht="42.75" customHeight="1">
      <c r="A13" s="246" t="s">
        <v>136</v>
      </c>
      <c r="B13" s="245"/>
      <c r="C13" s="243"/>
      <c r="D13" s="245"/>
      <c r="E13" s="245"/>
      <c r="F13" s="238"/>
      <c r="G13" s="245"/>
      <c r="H13" s="245"/>
      <c r="I13" s="245"/>
      <c r="J13" s="245"/>
      <c r="K13" s="245"/>
      <c r="L13" s="238"/>
    </row>
    <row r="14" spans="1:12" s="217" customFormat="1" ht="32.25" customHeight="1">
      <c r="A14" s="247" t="s">
        <v>44</v>
      </c>
      <c r="B14" s="252">
        <f>SUM(B6,B10,B11,B12,B13)</f>
        <v>35000</v>
      </c>
      <c r="C14" s="252">
        <f>SUM(C6,C10,C11,C12,C13)</f>
        <v>20000</v>
      </c>
      <c r="D14" s="252">
        <f>SUM(D6,D10,D11,D12,D13)</f>
        <v>20000</v>
      </c>
      <c r="E14" s="545">
        <v>100</v>
      </c>
      <c r="F14" s="253">
        <f>D14/B14*100-100</f>
        <v>-42.85714285714286</v>
      </c>
      <c r="G14" s="251" t="s">
        <v>118</v>
      </c>
      <c r="H14" s="252">
        <f>SUM(H6)</f>
        <v>35000</v>
      </c>
      <c r="I14" s="252">
        <f>SUM(I6)</f>
        <v>20000</v>
      </c>
      <c r="J14" s="252">
        <f>SUM(J6)</f>
        <v>20000</v>
      </c>
      <c r="K14" s="545">
        <v>100</v>
      </c>
      <c r="L14" s="253">
        <f>J14/H14*100-100</f>
        <v>-42.85714285714286</v>
      </c>
    </row>
    <row r="15" spans="1:12" ht="44.25" customHeight="1">
      <c r="A15" s="658" t="s">
        <v>137</v>
      </c>
      <c r="B15" s="658"/>
      <c r="C15" s="658"/>
      <c r="D15" s="658"/>
      <c r="E15" s="658"/>
      <c r="F15" s="659"/>
      <c r="G15" s="658"/>
      <c r="H15" s="658"/>
      <c r="I15" s="660"/>
      <c r="J15" s="660"/>
      <c r="K15" s="660"/>
      <c r="L15" s="661"/>
    </row>
    <row r="16" spans="1:9" ht="18" customHeight="1">
      <c r="A16" s="649"/>
      <c r="B16" s="649"/>
      <c r="C16" s="662"/>
      <c r="D16" s="662"/>
      <c r="E16" s="662"/>
      <c r="F16" s="663"/>
      <c r="G16" s="662"/>
      <c r="H16" s="662"/>
      <c r="I16" s="664"/>
    </row>
    <row r="17" ht="18" customHeight="1"/>
    <row r="18" ht="18" customHeight="1"/>
    <row r="19" ht="18" customHeight="1"/>
    <row r="20" ht="18" customHeight="1"/>
    <row r="21" spans="1:3" ht="18" customHeight="1">
      <c r="A21" s="217"/>
      <c r="B21" s="217"/>
      <c r="C21" s="217"/>
    </row>
    <row r="22"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sheetData>
  <sheetProtection/>
  <mergeCells count="12">
    <mergeCell ref="H4:H5"/>
    <mergeCell ref="I4:I5"/>
    <mergeCell ref="A2:L2"/>
    <mergeCell ref="J3:L3"/>
    <mergeCell ref="D4:F4"/>
    <mergeCell ref="J4:L4"/>
    <mergeCell ref="A15:L15"/>
    <mergeCell ref="A16:I16"/>
    <mergeCell ref="A4:A5"/>
    <mergeCell ref="B4:B5"/>
    <mergeCell ref="C4:C5"/>
    <mergeCell ref="G4:G5"/>
  </mergeCells>
  <printOptions horizontalCentered="1"/>
  <pageMargins left="0.59" right="0.59" top="0.79" bottom="0.79"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9" tint="0.39998000860214233"/>
  </sheetPr>
  <dimension ref="A1:P14"/>
  <sheetViews>
    <sheetView showGridLines="0" showZeros="0" zoomScalePageLayoutView="0" workbookViewId="0" topLeftCell="A1">
      <selection activeCell="A14" sqref="A14:N14"/>
    </sheetView>
  </sheetViews>
  <sheetFormatPr defaultColWidth="9.00390625" defaultRowHeight="14.25"/>
  <cols>
    <col min="1" max="1" width="19.75390625" style="175" customWidth="1"/>
    <col min="2" max="2" width="6.625" style="176" customWidth="1"/>
    <col min="3" max="3" width="7.125" style="176" hidden="1" customWidth="1"/>
    <col min="4" max="4" width="6.625" style="176" customWidth="1"/>
    <col min="5" max="6" width="6.625" style="530" customWidth="1"/>
    <col min="7" max="7" width="6.625" style="176" customWidth="1"/>
    <col min="8" max="8" width="7.125" style="176" hidden="1" customWidth="1"/>
    <col min="9" max="9" width="6.625" style="176" customWidth="1"/>
    <col min="10" max="11" width="6.625" style="530" customWidth="1"/>
    <col min="12" max="13" width="6.625" style="175" customWidth="1"/>
    <col min="14" max="14" width="6.625" style="531" customWidth="1"/>
    <col min="15" max="16384" width="9.00390625" style="175" customWidth="1"/>
  </cols>
  <sheetData>
    <row r="1" ht="18.75" customHeight="1">
      <c r="A1" s="177" t="s">
        <v>138</v>
      </c>
    </row>
    <row r="2" spans="1:14" ht="26.25" customHeight="1">
      <c r="A2" s="669" t="s">
        <v>139</v>
      </c>
      <c r="B2" s="669"/>
      <c r="C2" s="669"/>
      <c r="D2" s="669"/>
      <c r="E2" s="669"/>
      <c r="F2" s="669"/>
      <c r="G2" s="669"/>
      <c r="H2" s="669"/>
      <c r="I2" s="669"/>
      <c r="J2" s="669"/>
      <c r="K2" s="669"/>
      <c r="L2" s="669"/>
      <c r="M2" s="669"/>
      <c r="N2" s="669"/>
    </row>
    <row r="3" spans="1:14" ht="19.5" customHeight="1">
      <c r="A3" s="178"/>
      <c r="B3" s="179"/>
      <c r="C3" s="179"/>
      <c r="D3" s="179"/>
      <c r="E3" s="532"/>
      <c r="F3" s="532"/>
      <c r="G3" s="179"/>
      <c r="H3" s="179"/>
      <c r="I3" s="179"/>
      <c r="J3" s="532"/>
      <c r="K3" s="532"/>
      <c r="N3" s="538" t="s">
        <v>5</v>
      </c>
    </row>
    <row r="4" spans="1:14" s="172" customFormat="1" ht="21.75" customHeight="1">
      <c r="A4" s="673" t="s">
        <v>140</v>
      </c>
      <c r="B4" s="670" t="s">
        <v>141</v>
      </c>
      <c r="C4" s="675" t="s">
        <v>142</v>
      </c>
      <c r="D4" s="670" t="s">
        <v>122</v>
      </c>
      <c r="E4" s="670" t="s">
        <v>143</v>
      </c>
      <c r="F4" s="670"/>
      <c r="G4" s="670"/>
      <c r="H4" s="675" t="s">
        <v>144</v>
      </c>
      <c r="I4" s="670" t="s">
        <v>125</v>
      </c>
      <c r="J4" s="670" t="s">
        <v>145</v>
      </c>
      <c r="K4" s="670"/>
      <c r="L4" s="670"/>
      <c r="M4" s="675" t="s">
        <v>146</v>
      </c>
      <c r="N4" s="677" t="s">
        <v>147</v>
      </c>
    </row>
    <row r="5" spans="1:14" s="172" customFormat="1" ht="27" customHeight="1">
      <c r="A5" s="674"/>
      <c r="B5" s="670"/>
      <c r="C5" s="676"/>
      <c r="D5" s="670"/>
      <c r="E5" s="533" t="s">
        <v>10</v>
      </c>
      <c r="F5" s="180" t="s">
        <v>11</v>
      </c>
      <c r="G5" s="180" t="s">
        <v>148</v>
      </c>
      <c r="H5" s="676"/>
      <c r="I5" s="670"/>
      <c r="J5" s="533" t="s">
        <v>10</v>
      </c>
      <c r="K5" s="180" t="s">
        <v>11</v>
      </c>
      <c r="L5" s="180" t="s">
        <v>148</v>
      </c>
      <c r="M5" s="676"/>
      <c r="N5" s="677"/>
    </row>
    <row r="6" spans="1:14" s="173" customFormat="1" ht="63" customHeight="1">
      <c r="A6" s="181" t="s">
        <v>149</v>
      </c>
      <c r="B6" s="182">
        <f>B7+B10+B12</f>
        <v>125559</v>
      </c>
      <c r="C6" s="534">
        <f>C7+C10+C12</f>
        <v>175501</v>
      </c>
      <c r="D6" s="182">
        <f>D7+D10+D12</f>
        <v>143000</v>
      </c>
      <c r="E6" s="534">
        <f>E7+E10+E12</f>
        <v>148392</v>
      </c>
      <c r="F6" s="535">
        <f aca="true" t="shared" si="0" ref="F6:F13">E6/D6*100</f>
        <v>103.77062937062938</v>
      </c>
      <c r="G6" s="184">
        <f aca="true" t="shared" si="1" ref="G6:G13">E6/C6*100-100</f>
        <v>-15.446635631705803</v>
      </c>
      <c r="H6" s="534">
        <f>H7+H10+H12</f>
        <v>183187</v>
      </c>
      <c r="I6" s="182">
        <f>I7+I10+I12</f>
        <v>146200.06</v>
      </c>
      <c r="J6" s="534">
        <f>J7+J10+J12</f>
        <v>149555</v>
      </c>
      <c r="K6" s="535">
        <f aca="true" t="shared" si="2" ref="K6:K13">J6/I6*100</f>
        <v>102.29475966015336</v>
      </c>
      <c r="L6" s="184">
        <f aca="true" t="shared" si="3" ref="L6:L13">J6/H6*100-100</f>
        <v>-18.359381397151537</v>
      </c>
      <c r="M6" s="208">
        <f aca="true" t="shared" si="4" ref="M6:M13">E6-J6</f>
        <v>-1163</v>
      </c>
      <c r="N6" s="534">
        <f>N7+N10+N12</f>
        <v>124396</v>
      </c>
    </row>
    <row r="7" spans="1:16" s="174" customFormat="1" ht="30" customHeight="1">
      <c r="A7" s="536" t="s">
        <v>150</v>
      </c>
      <c r="B7" s="190">
        <f>B8+B9</f>
        <v>53632</v>
      </c>
      <c r="C7" s="194">
        <f aca="true" t="shared" si="5" ref="C7:J7">C8+C9</f>
        <v>145440</v>
      </c>
      <c r="D7" s="190">
        <f t="shared" si="5"/>
        <v>111800</v>
      </c>
      <c r="E7" s="194">
        <f t="shared" si="5"/>
        <v>116950</v>
      </c>
      <c r="F7" s="537">
        <f t="shared" si="0"/>
        <v>104.60644007155635</v>
      </c>
      <c r="G7" s="537">
        <f t="shared" si="1"/>
        <v>-19.588833883388332</v>
      </c>
      <c r="H7" s="194">
        <f t="shared" si="5"/>
        <v>160378</v>
      </c>
      <c r="I7" s="190">
        <f t="shared" si="5"/>
        <v>123697.06</v>
      </c>
      <c r="J7" s="194">
        <f t="shared" si="5"/>
        <v>126424</v>
      </c>
      <c r="K7" s="537">
        <f t="shared" si="2"/>
        <v>102.20453097268441</v>
      </c>
      <c r="L7" s="537">
        <f t="shared" si="3"/>
        <v>-21.17123296212698</v>
      </c>
      <c r="M7" s="194">
        <f t="shared" si="4"/>
        <v>-9474</v>
      </c>
      <c r="N7" s="194">
        <f aca="true" t="shared" si="6" ref="N7:N13">B7+E7-J7</f>
        <v>44158</v>
      </c>
      <c r="P7" s="210"/>
    </row>
    <row r="8" spans="1:16" s="174" customFormat="1" ht="30" customHeight="1">
      <c r="A8" s="536" t="s">
        <v>151</v>
      </c>
      <c r="B8" s="196">
        <v>48348</v>
      </c>
      <c r="C8" s="194">
        <v>100048</v>
      </c>
      <c r="D8" s="196">
        <v>79300</v>
      </c>
      <c r="E8" s="194">
        <v>84466</v>
      </c>
      <c r="F8" s="537">
        <f t="shared" si="0"/>
        <v>106.51450189155108</v>
      </c>
      <c r="G8" s="537">
        <f t="shared" si="1"/>
        <v>-15.574524228370379</v>
      </c>
      <c r="H8" s="194">
        <v>119369</v>
      </c>
      <c r="I8" s="196">
        <v>87700</v>
      </c>
      <c r="J8" s="194">
        <v>89873</v>
      </c>
      <c r="K8" s="537">
        <f t="shared" si="2"/>
        <v>102.47776510832382</v>
      </c>
      <c r="L8" s="537">
        <f t="shared" si="3"/>
        <v>-24.709933064698546</v>
      </c>
      <c r="M8" s="194">
        <f t="shared" si="4"/>
        <v>-5407</v>
      </c>
      <c r="N8" s="194">
        <f t="shared" si="6"/>
        <v>42941</v>
      </c>
      <c r="P8" s="210"/>
    </row>
    <row r="9" spans="1:16" s="174" customFormat="1" ht="30" customHeight="1">
      <c r="A9" s="536" t="s">
        <v>152</v>
      </c>
      <c r="B9" s="196">
        <v>5284</v>
      </c>
      <c r="C9" s="194">
        <v>45392</v>
      </c>
      <c r="D9" s="196">
        <v>32500</v>
      </c>
      <c r="E9" s="194">
        <v>32484</v>
      </c>
      <c r="F9" s="537">
        <f t="shared" si="0"/>
        <v>99.95076923076923</v>
      </c>
      <c r="G9" s="537">
        <f t="shared" si="1"/>
        <v>-28.4367289390201</v>
      </c>
      <c r="H9" s="194">
        <v>41009</v>
      </c>
      <c r="I9" s="196">
        <v>35997.06</v>
      </c>
      <c r="J9" s="194">
        <v>36551</v>
      </c>
      <c r="K9" s="537">
        <f t="shared" si="2"/>
        <v>101.5388478948003</v>
      </c>
      <c r="L9" s="537">
        <f t="shared" si="3"/>
        <v>-10.87078446194738</v>
      </c>
      <c r="M9" s="194">
        <f t="shared" si="4"/>
        <v>-4067</v>
      </c>
      <c r="N9" s="194">
        <f t="shared" si="6"/>
        <v>1217</v>
      </c>
      <c r="P9" s="210"/>
    </row>
    <row r="10" spans="1:16" s="174" customFormat="1" ht="30" customHeight="1">
      <c r="A10" s="536" t="s">
        <v>153</v>
      </c>
      <c r="B10" s="196">
        <f>B11</f>
        <v>70574</v>
      </c>
      <c r="C10" s="194">
        <f aca="true" t="shared" si="7" ref="C10:J10">C11</f>
        <v>20743</v>
      </c>
      <c r="D10" s="196">
        <f t="shared" si="7"/>
        <v>22000</v>
      </c>
      <c r="E10" s="194">
        <f t="shared" si="7"/>
        <v>22161</v>
      </c>
      <c r="F10" s="537">
        <f t="shared" si="0"/>
        <v>100.73181818181818</v>
      </c>
      <c r="G10" s="537">
        <f t="shared" si="1"/>
        <v>6.836041074097281</v>
      </c>
      <c r="H10" s="194">
        <f t="shared" si="7"/>
        <v>13611</v>
      </c>
      <c r="I10" s="196">
        <f t="shared" si="7"/>
        <v>13705</v>
      </c>
      <c r="J10" s="194">
        <f t="shared" si="7"/>
        <v>14110</v>
      </c>
      <c r="K10" s="537">
        <f t="shared" si="2"/>
        <v>102.95512586647209</v>
      </c>
      <c r="L10" s="537">
        <f t="shared" si="3"/>
        <v>3.6661523767540984</v>
      </c>
      <c r="M10" s="194">
        <f t="shared" si="4"/>
        <v>8051</v>
      </c>
      <c r="N10" s="194">
        <f t="shared" si="6"/>
        <v>78625</v>
      </c>
      <c r="P10" s="210"/>
    </row>
    <row r="11" spans="1:16" s="174" customFormat="1" ht="30" customHeight="1">
      <c r="A11" s="536" t="s">
        <v>154</v>
      </c>
      <c r="B11" s="196">
        <v>70574</v>
      </c>
      <c r="C11" s="194">
        <v>20743</v>
      </c>
      <c r="D11" s="196">
        <v>22000</v>
      </c>
      <c r="E11" s="194">
        <v>22161</v>
      </c>
      <c r="F11" s="537">
        <f t="shared" si="0"/>
        <v>100.73181818181818</v>
      </c>
      <c r="G11" s="537">
        <f t="shared" si="1"/>
        <v>6.836041074097281</v>
      </c>
      <c r="H11" s="194">
        <v>13611</v>
      </c>
      <c r="I11" s="196">
        <v>13705</v>
      </c>
      <c r="J11" s="194">
        <v>14110</v>
      </c>
      <c r="K11" s="537">
        <f t="shared" si="2"/>
        <v>102.95512586647209</v>
      </c>
      <c r="L11" s="537">
        <f t="shared" si="3"/>
        <v>3.6661523767540984</v>
      </c>
      <c r="M11" s="194">
        <f t="shared" si="4"/>
        <v>8051</v>
      </c>
      <c r="N11" s="194">
        <f t="shared" si="6"/>
        <v>78625</v>
      </c>
      <c r="P11" s="210"/>
    </row>
    <row r="12" spans="1:16" s="174" customFormat="1" ht="30" customHeight="1">
      <c r="A12" s="536" t="s">
        <v>155</v>
      </c>
      <c r="B12" s="196">
        <f>B13</f>
        <v>1353</v>
      </c>
      <c r="C12" s="194">
        <f aca="true" t="shared" si="8" ref="C12:J12">C13</f>
        <v>9318</v>
      </c>
      <c r="D12" s="196">
        <f t="shared" si="8"/>
        <v>9200</v>
      </c>
      <c r="E12" s="194">
        <f t="shared" si="8"/>
        <v>9281</v>
      </c>
      <c r="F12" s="537">
        <f t="shared" si="0"/>
        <v>100.88043478260869</v>
      </c>
      <c r="G12" s="537">
        <f t="shared" si="1"/>
        <v>-0.3970809186520654</v>
      </c>
      <c r="H12" s="194">
        <f t="shared" si="8"/>
        <v>9198</v>
      </c>
      <c r="I12" s="196">
        <f t="shared" si="8"/>
        <v>8798</v>
      </c>
      <c r="J12" s="194">
        <f t="shared" si="8"/>
        <v>9021</v>
      </c>
      <c r="K12" s="537">
        <f t="shared" si="2"/>
        <v>102.53466696976585</v>
      </c>
      <c r="L12" s="537">
        <f t="shared" si="3"/>
        <v>-1.9243313763861636</v>
      </c>
      <c r="M12" s="194">
        <f t="shared" si="4"/>
        <v>260</v>
      </c>
      <c r="N12" s="194">
        <f t="shared" si="6"/>
        <v>1613</v>
      </c>
      <c r="P12" s="210"/>
    </row>
    <row r="13" spans="1:16" s="174" customFormat="1" ht="30" customHeight="1">
      <c r="A13" s="536" t="s">
        <v>156</v>
      </c>
      <c r="B13" s="204">
        <v>1353</v>
      </c>
      <c r="C13" s="194">
        <v>9318</v>
      </c>
      <c r="D13" s="204">
        <v>9200</v>
      </c>
      <c r="E13" s="194">
        <v>9281</v>
      </c>
      <c r="F13" s="537">
        <f t="shared" si="0"/>
        <v>100.88043478260869</v>
      </c>
      <c r="G13" s="537">
        <f t="shared" si="1"/>
        <v>-0.3970809186520654</v>
      </c>
      <c r="H13" s="194">
        <v>9198</v>
      </c>
      <c r="I13" s="204">
        <v>8798</v>
      </c>
      <c r="J13" s="194">
        <v>9021</v>
      </c>
      <c r="K13" s="537">
        <f t="shared" si="2"/>
        <v>102.53466696976585</v>
      </c>
      <c r="L13" s="537">
        <f t="shared" si="3"/>
        <v>-1.9243313763861636</v>
      </c>
      <c r="M13" s="194">
        <f t="shared" si="4"/>
        <v>260</v>
      </c>
      <c r="N13" s="194">
        <f t="shared" si="6"/>
        <v>1613</v>
      </c>
      <c r="P13" s="210"/>
    </row>
    <row r="14" spans="1:14" s="449" customFormat="1" ht="44.25" customHeight="1">
      <c r="A14" s="671" t="s">
        <v>157</v>
      </c>
      <c r="B14" s="672"/>
      <c r="C14" s="672"/>
      <c r="D14" s="672"/>
      <c r="E14" s="672"/>
      <c r="F14" s="672"/>
      <c r="G14" s="672"/>
      <c r="H14" s="671"/>
      <c r="I14" s="671"/>
      <c r="J14" s="671"/>
      <c r="K14" s="671"/>
      <c r="L14" s="671"/>
      <c r="M14" s="671"/>
      <c r="N14" s="671"/>
    </row>
  </sheetData>
  <sheetProtection/>
  <mergeCells count="12">
    <mergeCell ref="M4:M5"/>
    <mergeCell ref="N4:N5"/>
    <mergeCell ref="A2:N2"/>
    <mergeCell ref="E4:G4"/>
    <mergeCell ref="J4:L4"/>
    <mergeCell ref="A14:N14"/>
    <mergeCell ref="A4:A5"/>
    <mergeCell ref="B4:B5"/>
    <mergeCell ref="C4:C5"/>
    <mergeCell ref="D4:D5"/>
    <mergeCell ref="H4:H5"/>
    <mergeCell ref="I4:I5"/>
  </mergeCells>
  <printOptions horizontalCentered="1"/>
  <pageMargins left="0.39" right="0.39" top="0.98" bottom="0.98" header="0.51" footer="0.51"/>
  <pageSetup horizontalDpi="600" verticalDpi="600" orientation="portrait" paperSize="9" scale="95"/>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H29"/>
  <sheetViews>
    <sheetView showZeros="0" zoomScalePageLayoutView="0" workbookViewId="0" topLeftCell="A1">
      <pane xSplit="1" ySplit="4" topLeftCell="B17" activePane="bottomRight" state="frozen"/>
      <selection pane="topLeft" activeCell="A1" sqref="A1"/>
      <selection pane="topRight" activeCell="A1" sqref="A1"/>
      <selection pane="bottomLeft" activeCell="A1" sqref="A1"/>
      <selection pane="bottomRight" activeCell="A2" sqref="A2:H2"/>
    </sheetView>
  </sheetViews>
  <sheetFormatPr defaultColWidth="9.00390625" defaultRowHeight="14.25"/>
  <cols>
    <col min="1" max="1" width="20.625" style="127" customWidth="1"/>
    <col min="2" max="2" width="7.75390625" style="128" customWidth="1"/>
    <col min="3" max="3" width="7.75390625" style="129" customWidth="1"/>
    <col min="4" max="4" width="7.75390625" style="130" customWidth="1"/>
    <col min="5" max="5" width="20.625" style="131" customWidth="1"/>
    <col min="6" max="8" width="7.75390625" style="128" customWidth="1"/>
    <col min="9" max="16384" width="9.00390625" style="127" customWidth="1"/>
  </cols>
  <sheetData>
    <row r="1" spans="1:2" ht="19.5" customHeight="1">
      <c r="A1" s="132" t="s">
        <v>158</v>
      </c>
      <c r="B1" s="133"/>
    </row>
    <row r="2" spans="1:8" ht="31.5" customHeight="1">
      <c r="A2" s="678" t="s">
        <v>159</v>
      </c>
      <c r="B2" s="678"/>
      <c r="C2" s="678"/>
      <c r="D2" s="678"/>
      <c r="E2" s="678"/>
      <c r="F2" s="678"/>
      <c r="G2" s="678"/>
      <c r="H2" s="678"/>
    </row>
    <row r="3" spans="7:8" ht="21" customHeight="1">
      <c r="G3" s="679" t="s">
        <v>160</v>
      </c>
      <c r="H3" s="679"/>
    </row>
    <row r="4" spans="1:8" s="125" customFormat="1" ht="47.25" customHeight="1">
      <c r="A4" s="134" t="s">
        <v>161</v>
      </c>
      <c r="B4" s="134" t="s">
        <v>162</v>
      </c>
      <c r="C4" s="135" t="s">
        <v>163</v>
      </c>
      <c r="D4" s="136" t="s">
        <v>148</v>
      </c>
      <c r="E4" s="134" t="s">
        <v>164</v>
      </c>
      <c r="F4" s="134" t="s">
        <v>162</v>
      </c>
      <c r="G4" s="137" t="s">
        <v>163</v>
      </c>
      <c r="H4" s="134" t="s">
        <v>148</v>
      </c>
    </row>
    <row r="5" spans="1:8" s="126" customFormat="1" ht="24.75" customHeight="1">
      <c r="A5" s="138" t="s">
        <v>165</v>
      </c>
      <c r="B5" s="528">
        <v>4397</v>
      </c>
      <c r="C5" s="139">
        <v>2684</v>
      </c>
      <c r="D5" s="140">
        <f>C5/B5*100-100</f>
        <v>-38.958380714123265</v>
      </c>
      <c r="E5" s="141" t="s">
        <v>48</v>
      </c>
      <c r="F5" s="142">
        <v>0</v>
      </c>
      <c r="G5" s="142">
        <v>0</v>
      </c>
      <c r="H5" s="143"/>
    </row>
    <row r="6" spans="1:8" s="126" customFormat="1" ht="24.75" customHeight="1">
      <c r="A6" s="144" t="s">
        <v>166</v>
      </c>
      <c r="B6" s="145"/>
      <c r="C6" s="146"/>
      <c r="D6" s="143"/>
      <c r="E6" s="147" t="s">
        <v>167</v>
      </c>
      <c r="F6" s="148"/>
      <c r="G6" s="148"/>
      <c r="H6" s="143"/>
    </row>
    <row r="7" spans="1:8" s="126" customFormat="1" ht="24.75" customHeight="1">
      <c r="A7" s="149"/>
      <c r="B7" s="150">
        <v>0</v>
      </c>
      <c r="C7" s="151">
        <v>0</v>
      </c>
      <c r="D7" s="143"/>
      <c r="E7" s="147" t="s">
        <v>168</v>
      </c>
      <c r="F7" s="148">
        <v>4467</v>
      </c>
      <c r="G7" s="148">
        <v>2783</v>
      </c>
      <c r="H7" s="143">
        <f>G7/F7*100-100</f>
        <v>-37.69867920304455</v>
      </c>
    </row>
    <row r="8" spans="1:8" s="126" customFormat="1" ht="24.75" customHeight="1">
      <c r="A8" s="144"/>
      <c r="B8" s="150">
        <v>0</v>
      </c>
      <c r="C8" s="151">
        <v>0</v>
      </c>
      <c r="D8" s="143"/>
      <c r="E8" s="147" t="s">
        <v>169</v>
      </c>
      <c r="F8" s="148">
        <v>0</v>
      </c>
      <c r="G8" s="148">
        <v>0</v>
      </c>
      <c r="H8" s="143"/>
    </row>
    <row r="9" spans="1:8" s="126" customFormat="1" ht="24.75" customHeight="1">
      <c r="A9" s="144"/>
      <c r="B9" s="150">
        <v>0</v>
      </c>
      <c r="C9" s="151">
        <v>0</v>
      </c>
      <c r="D9" s="143"/>
      <c r="E9" s="147" t="s">
        <v>170</v>
      </c>
      <c r="F9" s="148">
        <v>0</v>
      </c>
      <c r="G9" s="148">
        <v>0</v>
      </c>
      <c r="H9" s="143"/>
    </row>
    <row r="10" spans="1:8" s="126" customFormat="1" ht="24.75" customHeight="1">
      <c r="A10" s="144"/>
      <c r="B10" s="150">
        <v>0</v>
      </c>
      <c r="C10" s="151">
        <v>0</v>
      </c>
      <c r="D10" s="143"/>
      <c r="E10" s="147" t="s">
        <v>171</v>
      </c>
      <c r="F10" s="148"/>
      <c r="G10" s="148"/>
      <c r="H10" s="143"/>
    </row>
    <row r="11" spans="1:8" s="126" customFormat="1" ht="24.75" customHeight="1">
      <c r="A11" s="144"/>
      <c r="B11" s="150">
        <v>0</v>
      </c>
      <c r="C11" s="151">
        <v>0</v>
      </c>
      <c r="D11" s="143"/>
      <c r="E11" s="147" t="s">
        <v>172</v>
      </c>
      <c r="F11" s="148"/>
      <c r="G11" s="148"/>
      <c r="H11" s="143"/>
    </row>
    <row r="12" spans="1:8" s="126" customFormat="1" ht="24.75" customHeight="1">
      <c r="A12" s="144"/>
      <c r="B12" s="150">
        <v>0</v>
      </c>
      <c r="C12" s="151">
        <v>0</v>
      </c>
      <c r="D12" s="143"/>
      <c r="E12" s="147" t="s">
        <v>173</v>
      </c>
      <c r="F12" s="148"/>
      <c r="G12" s="148"/>
      <c r="H12" s="143"/>
    </row>
    <row r="13" spans="1:8" s="126" customFormat="1" ht="24.75" customHeight="1">
      <c r="A13" s="144"/>
      <c r="B13" s="150">
        <v>0</v>
      </c>
      <c r="C13" s="151">
        <v>0</v>
      </c>
      <c r="D13" s="143"/>
      <c r="E13" s="147" t="s">
        <v>174</v>
      </c>
      <c r="F13" s="148"/>
      <c r="G13" s="148"/>
      <c r="H13" s="143"/>
    </row>
    <row r="14" spans="1:8" s="126" customFormat="1" ht="24.75" customHeight="1">
      <c r="A14" s="144"/>
      <c r="B14" s="150">
        <v>0</v>
      </c>
      <c r="C14" s="151">
        <v>0</v>
      </c>
      <c r="D14" s="143"/>
      <c r="E14" s="147" t="s">
        <v>175</v>
      </c>
      <c r="F14" s="148"/>
      <c r="G14" s="143"/>
      <c r="H14" s="143"/>
    </row>
    <row r="15" spans="1:8" s="126" customFormat="1" ht="24.75" customHeight="1">
      <c r="A15" s="144"/>
      <c r="B15" s="150">
        <v>0</v>
      </c>
      <c r="C15" s="151">
        <v>0</v>
      </c>
      <c r="D15" s="143"/>
      <c r="E15" s="147" t="s">
        <v>176</v>
      </c>
      <c r="F15" s="148"/>
      <c r="G15" s="148"/>
      <c r="H15" s="143"/>
    </row>
    <row r="16" spans="1:8" s="126" customFormat="1" ht="24.75" customHeight="1">
      <c r="A16" s="144"/>
      <c r="B16" s="150">
        <v>0</v>
      </c>
      <c r="C16" s="151">
        <v>0</v>
      </c>
      <c r="D16" s="143"/>
      <c r="E16" s="147" t="s">
        <v>177</v>
      </c>
      <c r="F16" s="148"/>
      <c r="G16" s="148"/>
      <c r="H16" s="143"/>
    </row>
    <row r="17" spans="1:8" s="126" customFormat="1" ht="24.75" customHeight="1">
      <c r="A17" s="152" t="s">
        <v>178</v>
      </c>
      <c r="B17" s="153">
        <f>SUM(B5:B16)</f>
        <v>4397</v>
      </c>
      <c r="C17" s="154">
        <f>SUM(C5:C16)</f>
        <v>2684</v>
      </c>
      <c r="D17" s="143">
        <f>C17/B17*100-100</f>
        <v>-38.958380714123265</v>
      </c>
      <c r="E17" s="155" t="s">
        <v>179</v>
      </c>
      <c r="F17" s="156">
        <f>SUM(F5:F16)</f>
        <v>4467</v>
      </c>
      <c r="G17" s="156">
        <f>SUM(G5:G16)</f>
        <v>2783</v>
      </c>
      <c r="H17" s="143">
        <f>G17/F17*100-100</f>
        <v>-37.69867920304455</v>
      </c>
    </row>
    <row r="18" spans="1:8" s="126" customFormat="1" ht="24.75" customHeight="1">
      <c r="A18" s="144" t="s">
        <v>180</v>
      </c>
      <c r="B18" s="159">
        <v>200</v>
      </c>
      <c r="C18" s="151">
        <v>310</v>
      </c>
      <c r="D18" s="143"/>
      <c r="E18" s="147" t="s">
        <v>181</v>
      </c>
      <c r="F18" s="148"/>
      <c r="G18" s="148">
        <v>0</v>
      </c>
      <c r="H18" s="157"/>
    </row>
    <row r="19" spans="1:8" s="126" customFormat="1" ht="24.75" customHeight="1">
      <c r="A19" s="158"/>
      <c r="B19" s="159"/>
      <c r="C19" s="151"/>
      <c r="D19" s="143"/>
      <c r="E19" s="160" t="s">
        <v>182</v>
      </c>
      <c r="F19" s="529">
        <v>130</v>
      </c>
      <c r="G19" s="151">
        <v>211</v>
      </c>
      <c r="H19" s="143"/>
    </row>
    <row r="20" spans="1:8" s="126" customFormat="1" ht="24.75" customHeight="1">
      <c r="A20" s="161" t="s">
        <v>183</v>
      </c>
      <c r="B20" s="162">
        <f>B17+B18+B19</f>
        <v>4597</v>
      </c>
      <c r="C20" s="163">
        <f>C17+C18+C19</f>
        <v>2994</v>
      </c>
      <c r="D20" s="164"/>
      <c r="E20" s="165" t="s">
        <v>184</v>
      </c>
      <c r="F20" s="166">
        <f>F17+F18+F19</f>
        <v>4597</v>
      </c>
      <c r="G20" s="166">
        <f>G17+G18+G19</f>
        <v>2994</v>
      </c>
      <c r="H20" s="164"/>
    </row>
    <row r="21" spans="1:7" ht="25.5" customHeight="1">
      <c r="A21" s="448" t="s">
        <v>185</v>
      </c>
      <c r="B21" s="168"/>
      <c r="C21" s="169"/>
      <c r="D21" s="170"/>
      <c r="E21" s="171"/>
      <c r="F21" s="168"/>
      <c r="G21" s="168"/>
    </row>
    <row r="22" spans="1:7" ht="15.75">
      <c r="A22" s="167"/>
      <c r="B22" s="168"/>
      <c r="C22" s="169"/>
      <c r="D22" s="170"/>
      <c r="E22" s="171"/>
      <c r="F22" s="168"/>
      <c r="G22" s="168"/>
    </row>
    <row r="23" spans="1:7" ht="15.75">
      <c r="A23" s="167"/>
      <c r="B23" s="168"/>
      <c r="C23" s="169"/>
      <c r="D23" s="170"/>
      <c r="E23" s="171"/>
      <c r="F23" s="168"/>
      <c r="G23" s="168"/>
    </row>
    <row r="24" spans="1:7" ht="15.75">
      <c r="A24" s="167"/>
      <c r="B24" s="168"/>
      <c r="C24" s="169"/>
      <c r="D24" s="170"/>
      <c r="E24" s="171"/>
      <c r="F24" s="168"/>
      <c r="G24" s="168"/>
    </row>
    <row r="25" spans="1:7" ht="15.75">
      <c r="A25" s="167"/>
      <c r="B25" s="168"/>
      <c r="C25" s="169"/>
      <c r="D25" s="170"/>
      <c r="E25" s="171"/>
      <c r="F25" s="168"/>
      <c r="G25" s="168"/>
    </row>
    <row r="26" spans="1:7" ht="15.75">
      <c r="A26" s="167"/>
      <c r="B26" s="168"/>
      <c r="C26" s="169"/>
      <c r="D26" s="170"/>
      <c r="E26" s="171"/>
      <c r="F26" s="168"/>
      <c r="G26" s="168"/>
    </row>
    <row r="27" spans="1:7" ht="15.75">
      <c r="A27" s="167"/>
      <c r="B27" s="168"/>
      <c r="C27" s="169"/>
      <c r="D27" s="170"/>
      <c r="E27" s="171"/>
      <c r="F27" s="168"/>
      <c r="G27" s="168"/>
    </row>
    <row r="28" spans="1:7" ht="15.75">
      <c r="A28" s="167"/>
      <c r="B28" s="168"/>
      <c r="C28" s="169"/>
      <c r="D28" s="170"/>
      <c r="E28" s="171"/>
      <c r="F28" s="168"/>
      <c r="G28" s="168"/>
    </row>
    <row r="29" spans="1:7" ht="15.75">
      <c r="A29" s="167"/>
      <c r="B29" s="168"/>
      <c r="C29" s="169"/>
      <c r="D29" s="170"/>
      <c r="E29" s="171"/>
      <c r="F29" s="168"/>
      <c r="G29" s="168"/>
    </row>
  </sheetData>
  <sheetProtection/>
  <mergeCells count="2">
    <mergeCell ref="A2:H2"/>
    <mergeCell ref="G3:H3"/>
  </mergeCells>
  <printOptions horizontalCentered="1"/>
  <pageMargins left="0.59" right="0.59" top="0.98" bottom="0.98" header="0.39" footer="0.59"/>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侯志虹</dc:creator>
  <cp:keywords/>
  <dc:description/>
  <cp:lastModifiedBy>Windows 用户</cp:lastModifiedBy>
  <cp:lastPrinted>2017-11-14T11:18:50Z</cp:lastPrinted>
  <dcterms:created xsi:type="dcterms:W3CDTF">2015-01-15T13:15:26Z</dcterms:created>
  <dcterms:modified xsi:type="dcterms:W3CDTF">2018-01-06T03:48:24Z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